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0" yWindow="0" windowWidth="19200" windowHeight="10995" firstSheet="1" activeTab="2"/>
  </bookViews>
  <sheets>
    <sheet name="Приложение 5 (06.10.23 МИНЭКО)" sheetId="29" r:id="rId1"/>
    <sheet name="приложение 15" sheetId="31" r:id="rId2"/>
    <sheet name="приложение 16" sheetId="32" r:id="rId3"/>
    <sheet name="ВЕРНАЯ сентябрь с доп 2021" sheetId="6" state="hidden" r:id="rId4"/>
    <sheet name="ВЕРНАЯ на АВГУСТ с доп 2021" sheetId="5" state="hidden" r:id="rId5"/>
    <sheet name="ВЕРНАЯ на АВГУСТ+-30 млн" sheetId="4" state="hidden" r:id="rId6"/>
    <sheet name="ВЕРНАЯ на АВГУСТ" sheetId="3" state="hidden" r:id="rId7"/>
  </sheets>
  <definedNames>
    <definedName name="_xlnm._FilterDatabase" localSheetId="6" hidden="1">'ВЕРНАЯ на АВГУСТ'!$A$3:$D$410</definedName>
    <definedName name="_xlnm._FilterDatabase" localSheetId="4" hidden="1">'ВЕРНАЯ на АВГУСТ с доп 2021'!$A$3:$D$410</definedName>
    <definedName name="_xlnm._FilterDatabase" localSheetId="5" hidden="1">'ВЕРНАЯ на АВГУСТ+-30 млн'!$A$3:$D$410</definedName>
    <definedName name="_xlnm._FilterDatabase" localSheetId="3" hidden="1">'ВЕРНАЯ сентябрь с доп 2021'!$A$3:$D$410</definedName>
    <definedName name="_xlnm._FilterDatabase" localSheetId="1" hidden="1">'приложение 15'!$A$7:$T$511</definedName>
    <definedName name="_xlnm._FilterDatabase" localSheetId="0" hidden="1">'Приложение 5 (06.10.23 МИНЭКО)'!$A$3:$Q$793</definedName>
    <definedName name="_xlnm.Print_Titles" localSheetId="1">'приложение 15'!$5:$6</definedName>
    <definedName name="_xlnm.Print_Titles" localSheetId="2">'приложение 16'!$3:$4</definedName>
    <definedName name="_xlnm.Print_Area" localSheetId="6">'ВЕРНАЯ на АВГУСТ'!$A$1:$P$1011</definedName>
    <definedName name="_xlnm.Print_Area" localSheetId="4">'ВЕРНАЯ на АВГУСТ с доп 2021'!$A$1:$P$1011</definedName>
    <definedName name="_xlnm.Print_Area" localSheetId="5">'ВЕРНАЯ на АВГУСТ+-30 млн'!$A$1:$P$1011</definedName>
    <definedName name="_xlnm.Print_Area" localSheetId="3">'ВЕРНАЯ сентябрь с доп 2021'!$A$1:$T$1011</definedName>
    <definedName name="_xlnm.Print_Area" localSheetId="1">'приложение 15'!$B$1:$L$511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1" i="31"/>
  <c r="J69"/>
  <c r="J112" i="32" l="1"/>
  <c r="J113"/>
  <c r="J114"/>
  <c r="J120"/>
  <c r="J128"/>
  <c r="J346" l="1"/>
  <c r="K343"/>
  <c r="K335"/>
  <c r="J338"/>
  <c r="J342"/>
  <c r="J343"/>
  <c r="J350"/>
  <c r="J351"/>
  <c r="K325"/>
  <c r="J296"/>
  <c r="J297"/>
  <c r="J298"/>
  <c r="J299"/>
  <c r="J300"/>
  <c r="J301"/>
  <c r="J302"/>
  <c r="J303"/>
  <c r="J304"/>
  <c r="J305"/>
  <c r="J306"/>
  <c r="J307"/>
  <c r="J308"/>
  <c r="J309"/>
  <c r="J310"/>
  <c r="J311"/>
  <c r="J312"/>
  <c r="J313"/>
  <c r="J314"/>
  <c r="J315"/>
  <c r="J316"/>
  <c r="J317"/>
  <c r="J318"/>
  <c r="J319"/>
  <c r="J320"/>
  <c r="J324"/>
  <c r="J325"/>
  <c r="H275"/>
  <c r="K275" s="1"/>
  <c r="J283"/>
  <c r="I272"/>
  <c r="I273"/>
  <c r="I275"/>
  <c r="I276"/>
  <c r="I277"/>
  <c r="I271"/>
  <c r="I278"/>
  <c r="J262"/>
  <c r="J258"/>
  <c r="K255"/>
  <c r="K245"/>
  <c r="J244"/>
  <c r="J245"/>
  <c r="J232"/>
  <c r="J236"/>
  <c r="J237"/>
  <c r="J240"/>
  <c r="J217"/>
  <c r="J198"/>
  <c r="J199"/>
  <c r="J191"/>
  <c r="J194"/>
  <c r="J190"/>
  <c r="J173"/>
  <c r="J165"/>
  <c r="J166"/>
  <c r="K157"/>
  <c r="J157"/>
  <c r="J156"/>
  <c r="E164"/>
  <c r="J147"/>
  <c r="J149"/>
  <c r="I138"/>
  <c r="I127"/>
  <c r="E127"/>
  <c r="I119"/>
  <c r="J119" s="1"/>
  <c r="E119"/>
  <c r="J111"/>
  <c r="I107"/>
  <c r="E107"/>
  <c r="I104"/>
  <c r="H104"/>
  <c r="J93"/>
  <c r="J95"/>
  <c r="J96"/>
  <c r="J94"/>
  <c r="I85"/>
  <c r="I63"/>
  <c r="I75"/>
  <c r="I49"/>
  <c r="I44" s="1"/>
  <c r="H49"/>
  <c r="I25"/>
  <c r="I18"/>
  <c r="E18"/>
  <c r="E10" s="1"/>
  <c r="J10" s="1"/>
  <c r="I103" l="1"/>
  <c r="J127"/>
  <c r="J107"/>
  <c r="I270"/>
  <c r="I48"/>
  <c r="H253" i="31"/>
  <c r="K429"/>
  <c r="K445"/>
  <c r="K449"/>
  <c r="K453"/>
  <c r="K461"/>
  <c r="K469"/>
  <c r="K489"/>
  <c r="K493"/>
  <c r="K497"/>
  <c r="K501"/>
  <c r="K509"/>
  <c r="J388"/>
  <c r="J389"/>
  <c r="J393"/>
  <c r="J397"/>
  <c r="J400"/>
  <c r="J401"/>
  <c r="J404"/>
  <c r="J405"/>
  <c r="J408"/>
  <c r="J409"/>
  <c r="J412"/>
  <c r="J413"/>
  <c r="J428"/>
  <c r="J429"/>
  <c r="J448"/>
  <c r="J449"/>
  <c r="J452"/>
  <c r="J453"/>
  <c r="J464"/>
  <c r="J469"/>
  <c r="J488"/>
  <c r="J489"/>
  <c r="J492"/>
  <c r="J493"/>
  <c r="J496"/>
  <c r="J497"/>
  <c r="J500"/>
  <c r="J501"/>
  <c r="J509"/>
  <c r="J173"/>
  <c r="J185"/>
  <c r="J189"/>
  <c r="J193"/>
  <c r="J196"/>
  <c r="J197"/>
  <c r="J201"/>
  <c r="J204"/>
  <c r="J205"/>
  <c r="J220"/>
  <c r="J221"/>
  <c r="J237"/>
  <c r="J245"/>
  <c r="J261"/>
  <c r="J264"/>
  <c r="J265"/>
  <c r="J266"/>
  <c r="J267"/>
  <c r="J268"/>
  <c r="J269"/>
  <c r="J270"/>
  <c r="J271"/>
  <c r="J277"/>
  <c r="J281"/>
  <c r="J285"/>
  <c r="J289"/>
  <c r="J293"/>
  <c r="J296"/>
  <c r="J301"/>
  <c r="J304"/>
  <c r="J309"/>
  <c r="J317"/>
  <c r="J321"/>
  <c r="J324"/>
  <c r="J325"/>
  <c r="J328"/>
  <c r="J332"/>
  <c r="J333"/>
  <c r="J341"/>
  <c r="J349"/>
  <c r="J361"/>
  <c r="J365"/>
  <c r="J369"/>
  <c r="J373"/>
  <c r="J377"/>
  <c r="J381"/>
  <c r="J384"/>
  <c r="J385"/>
  <c r="K165"/>
  <c r="J165"/>
  <c r="K149"/>
  <c r="J150"/>
  <c r="J149"/>
  <c r="K133"/>
  <c r="J133"/>
  <c r="J135"/>
  <c r="K117"/>
  <c r="J117" l="1"/>
  <c r="J118"/>
  <c r="J119"/>
  <c r="J33"/>
  <c r="J37"/>
  <c r="J41"/>
  <c r="J44"/>
  <c r="J45"/>
  <c r="J57"/>
  <c r="J60"/>
  <c r="J61"/>
  <c r="J70"/>
  <c r="J71"/>
  <c r="J77"/>
  <c r="J78"/>
  <c r="J79"/>
  <c r="J85"/>
  <c r="J87"/>
  <c r="J93"/>
  <c r="J94"/>
  <c r="J95"/>
  <c r="J102"/>
  <c r="J103"/>
  <c r="I504"/>
  <c r="E504"/>
  <c r="I456"/>
  <c r="E424"/>
  <c r="I240"/>
  <c r="E240"/>
  <c r="E232"/>
  <c r="I232"/>
  <c r="I216"/>
  <c r="I200"/>
  <c r="I192"/>
  <c r="I168"/>
  <c r="I160"/>
  <c r="I128"/>
  <c r="I112"/>
  <c r="I96"/>
  <c r="I88"/>
  <c r="I80"/>
  <c r="E80"/>
  <c r="I72"/>
  <c r="E72"/>
  <c r="E64"/>
  <c r="I56"/>
  <c r="E56"/>
  <c r="E48" s="1"/>
  <c r="I40"/>
  <c r="E40"/>
  <c r="I144"/>
  <c r="I84"/>
  <c r="E84"/>
  <c r="J96" l="1"/>
  <c r="J144"/>
  <c r="J56"/>
  <c r="J88"/>
  <c r="J160"/>
  <c r="J192"/>
  <c r="J216"/>
  <c r="J240"/>
  <c r="J48"/>
  <c r="I120"/>
  <c r="J168"/>
  <c r="J200"/>
  <c r="J232"/>
  <c r="J40"/>
  <c r="J72"/>
  <c r="J80"/>
  <c r="J84"/>
  <c r="J504"/>
  <c r="I172" i="32"/>
  <c r="J172" s="1"/>
  <c r="I168"/>
  <c r="E168"/>
  <c r="E160"/>
  <c r="I164"/>
  <c r="J164" s="1"/>
  <c r="I92" i="31"/>
  <c r="E75" i="32"/>
  <c r="F481" i="31"/>
  <c r="F473" s="1"/>
  <c r="G481"/>
  <c r="H481"/>
  <c r="H473" s="1"/>
  <c r="K473" s="1"/>
  <c r="G473"/>
  <c r="I508"/>
  <c r="E508"/>
  <c r="I481"/>
  <c r="E483"/>
  <c r="E475" s="1"/>
  <c r="F483"/>
  <c r="F11" s="1"/>
  <c r="G483"/>
  <c r="G11" s="1"/>
  <c r="H483"/>
  <c r="H11" s="1"/>
  <c r="I483"/>
  <c r="E484"/>
  <c r="I484"/>
  <c r="E485"/>
  <c r="E477" s="1"/>
  <c r="F485"/>
  <c r="F477" s="1"/>
  <c r="G485"/>
  <c r="G477" s="1"/>
  <c r="H485"/>
  <c r="H477" s="1"/>
  <c r="K477" s="1"/>
  <c r="K485" s="1"/>
  <c r="I485"/>
  <c r="E486"/>
  <c r="E478" s="1"/>
  <c r="I486"/>
  <c r="E487"/>
  <c r="E479" s="1"/>
  <c r="I487"/>
  <c r="F482"/>
  <c r="F10" s="1"/>
  <c r="G482"/>
  <c r="G10" s="1"/>
  <c r="H482"/>
  <c r="H10" s="1"/>
  <c r="I482"/>
  <c r="E482"/>
  <c r="E474" s="1"/>
  <c r="E481"/>
  <c r="I468"/>
  <c r="E468"/>
  <c r="I460"/>
  <c r="I444"/>
  <c r="E278" i="32"/>
  <c r="J278" s="1"/>
  <c r="E282"/>
  <c r="I282"/>
  <c r="I368" i="31"/>
  <c r="E368"/>
  <c r="E372"/>
  <c r="I372"/>
  <c r="I380"/>
  <c r="I376"/>
  <c r="E376"/>
  <c r="E353"/>
  <c r="I392"/>
  <c r="E392"/>
  <c r="I396"/>
  <c r="E396"/>
  <c r="J376" l="1"/>
  <c r="J372"/>
  <c r="J380"/>
  <c r="I10"/>
  <c r="I15"/>
  <c r="I14"/>
  <c r="E480"/>
  <c r="E476"/>
  <c r="I473"/>
  <c r="J484"/>
  <c r="I11"/>
  <c r="E473"/>
  <c r="E472" s="1"/>
  <c r="J368"/>
  <c r="J282" i="32"/>
  <c r="I274"/>
  <c r="I475" i="31"/>
  <c r="I476"/>
  <c r="J392"/>
  <c r="J396"/>
  <c r="I474"/>
  <c r="J485"/>
  <c r="I480"/>
  <c r="J473"/>
  <c r="J468"/>
  <c r="J481"/>
  <c r="J508"/>
  <c r="I477"/>
  <c r="J168" i="32"/>
  <c r="I152"/>
  <c r="E152"/>
  <c r="I360" i="31"/>
  <c r="E360"/>
  <c r="I364"/>
  <c r="E364"/>
  <c r="I316"/>
  <c r="I288"/>
  <c r="E288"/>
  <c r="F253"/>
  <c r="G253"/>
  <c r="I253"/>
  <c r="E250"/>
  <c r="E251"/>
  <c r="E253"/>
  <c r="E254"/>
  <c r="E255"/>
  <c r="F249"/>
  <c r="G249"/>
  <c r="H249"/>
  <c r="I249"/>
  <c r="E249"/>
  <c r="I348"/>
  <c r="I344"/>
  <c r="E344"/>
  <c r="E348"/>
  <c r="I336"/>
  <c r="E336"/>
  <c r="I340"/>
  <c r="E340"/>
  <c r="I312"/>
  <c r="E312"/>
  <c r="I308"/>
  <c r="E308"/>
  <c r="I280"/>
  <c r="E280"/>
  <c r="I284"/>
  <c r="E284"/>
  <c r="I272"/>
  <c r="E272"/>
  <c r="I276"/>
  <c r="E276"/>
  <c r="E316"/>
  <c r="I300"/>
  <c r="E300"/>
  <c r="I260"/>
  <c r="E260"/>
  <c r="I244"/>
  <c r="E244"/>
  <c r="I236"/>
  <c r="E236"/>
  <c r="I172"/>
  <c r="E172"/>
  <c r="I164"/>
  <c r="E164"/>
  <c r="I146" i="32"/>
  <c r="I148" i="31"/>
  <c r="E148"/>
  <c r="I132"/>
  <c r="E132"/>
  <c r="E124" s="1"/>
  <c r="E103" i="32"/>
  <c r="I76" i="31"/>
  <c r="E76"/>
  <c r="I68"/>
  <c r="J68" s="1"/>
  <c r="E68"/>
  <c r="I116"/>
  <c r="E116"/>
  <c r="I100"/>
  <c r="J100" s="1"/>
  <c r="E100"/>
  <c r="E67" i="32"/>
  <c r="E92" i="31"/>
  <c r="E52"/>
  <c r="E181"/>
  <c r="E177"/>
  <c r="I188"/>
  <c r="E188"/>
  <c r="I184"/>
  <c r="E184"/>
  <c r="I437"/>
  <c r="E23"/>
  <c r="E111"/>
  <c r="I432"/>
  <c r="I436"/>
  <c r="I124" l="1"/>
  <c r="J477"/>
  <c r="J111"/>
  <c r="J23"/>
  <c r="J52"/>
  <c r="J76"/>
  <c r="J164"/>
  <c r="J172"/>
  <c r="J236"/>
  <c r="J476"/>
  <c r="J92"/>
  <c r="J344"/>
  <c r="J152" i="32"/>
  <c r="J280" i="31"/>
  <c r="J132"/>
  <c r="J249"/>
  <c r="J284"/>
  <c r="J148"/>
  <c r="J288"/>
  <c r="J348"/>
  <c r="J308"/>
  <c r="J312"/>
  <c r="J316"/>
  <c r="J260"/>
  <c r="J244"/>
  <c r="J300"/>
  <c r="J184"/>
  <c r="I176"/>
  <c r="J276"/>
  <c r="J340"/>
  <c r="J364"/>
  <c r="J480"/>
  <c r="I472"/>
  <c r="J188"/>
  <c r="J272"/>
  <c r="J336"/>
  <c r="I352"/>
  <c r="J360"/>
  <c r="J146" i="32"/>
  <c r="I252" i="31"/>
  <c r="J253"/>
  <c r="J116"/>
  <c r="K116"/>
  <c r="I140"/>
  <c r="K172"/>
  <c r="K236"/>
  <c r="K276"/>
  <c r="K300"/>
  <c r="K244"/>
  <c r="I108"/>
  <c r="E112"/>
  <c r="E32"/>
  <c r="I36"/>
  <c r="E36"/>
  <c r="I424"/>
  <c r="I320"/>
  <c r="J112" l="1"/>
  <c r="J320"/>
  <c r="J36"/>
  <c r="J472"/>
  <c r="I228"/>
  <c r="J32"/>
  <c r="E24"/>
  <c r="J424"/>
  <c r="I416"/>
  <c r="I292"/>
  <c r="E292"/>
  <c r="E252" s="1"/>
  <c r="J252" s="1"/>
  <c r="I256"/>
  <c r="E256"/>
  <c r="E142" i="32"/>
  <c r="I134"/>
  <c r="I142"/>
  <c r="J142" s="1"/>
  <c r="K147"/>
  <c r="E128" i="31"/>
  <c r="I105" i="32"/>
  <c r="I106"/>
  <c r="I123"/>
  <c r="J123" s="1"/>
  <c r="I115"/>
  <c r="J115" s="1"/>
  <c r="I104" i="31"/>
  <c r="I89" i="32"/>
  <c r="I81" s="1"/>
  <c r="I33"/>
  <c r="I14"/>
  <c r="I6" s="1"/>
  <c r="I64" i="31"/>
  <c r="J128" l="1"/>
  <c r="J24"/>
  <c r="E16"/>
  <c r="J292"/>
  <c r="I248"/>
  <c r="J256"/>
  <c r="J64"/>
  <c r="I16"/>
  <c r="I99" i="32"/>
  <c r="I433" i="31"/>
  <c r="J16" l="1"/>
  <c r="I224"/>
  <c r="F437"/>
  <c r="G437"/>
  <c r="H437"/>
  <c r="K437" s="1"/>
  <c r="F421"/>
  <c r="G421"/>
  <c r="H421"/>
  <c r="I421"/>
  <c r="F417"/>
  <c r="G417"/>
  <c r="H417"/>
  <c r="I417"/>
  <c r="F357"/>
  <c r="G357"/>
  <c r="H357"/>
  <c r="I357"/>
  <c r="F353"/>
  <c r="F225" s="1"/>
  <c r="G353"/>
  <c r="H353"/>
  <c r="I353"/>
  <c r="H225"/>
  <c r="G225"/>
  <c r="F213"/>
  <c r="G213"/>
  <c r="H213"/>
  <c r="I213"/>
  <c r="F181"/>
  <c r="G181"/>
  <c r="H181"/>
  <c r="H157" s="1"/>
  <c r="I181"/>
  <c r="F177"/>
  <c r="F153" s="1"/>
  <c r="G177"/>
  <c r="G153" s="1"/>
  <c r="H177"/>
  <c r="H153" s="1"/>
  <c r="K153" s="1"/>
  <c r="I177"/>
  <c r="F141"/>
  <c r="G141"/>
  <c r="H141"/>
  <c r="I141"/>
  <c r="F125"/>
  <c r="G125"/>
  <c r="H125"/>
  <c r="J125" s="1"/>
  <c r="I125"/>
  <c r="F109"/>
  <c r="G109"/>
  <c r="H109"/>
  <c r="K109" s="1"/>
  <c r="I109"/>
  <c r="F49"/>
  <c r="G49"/>
  <c r="H49"/>
  <c r="I49"/>
  <c r="F29"/>
  <c r="G29"/>
  <c r="H29"/>
  <c r="I29"/>
  <c r="F25"/>
  <c r="G25"/>
  <c r="H25"/>
  <c r="I25"/>
  <c r="F17"/>
  <c r="E439"/>
  <c r="E127"/>
  <c r="E126"/>
  <c r="E125"/>
  <c r="J124"/>
  <c r="E123"/>
  <c r="E122"/>
  <c r="E121"/>
  <c r="E120"/>
  <c r="E110"/>
  <c r="E109"/>
  <c r="E108"/>
  <c r="E107"/>
  <c r="E106"/>
  <c r="E105"/>
  <c r="E104"/>
  <c r="E462"/>
  <c r="E461"/>
  <c r="E459"/>
  <c r="E458"/>
  <c r="E457"/>
  <c r="E456"/>
  <c r="E447"/>
  <c r="E446"/>
  <c r="E445"/>
  <c r="E443"/>
  <c r="E442"/>
  <c r="F441"/>
  <c r="F433" s="1"/>
  <c r="G441"/>
  <c r="G433" s="1"/>
  <c r="H441"/>
  <c r="E441"/>
  <c r="E440"/>
  <c r="E423"/>
  <c r="E422"/>
  <c r="E421"/>
  <c r="E420"/>
  <c r="E419"/>
  <c r="E418"/>
  <c r="E417"/>
  <c r="E416"/>
  <c r="E359"/>
  <c r="E358"/>
  <c r="E357"/>
  <c r="E356"/>
  <c r="E355"/>
  <c r="E354"/>
  <c r="E225"/>
  <c r="E352"/>
  <c r="E248"/>
  <c r="E215"/>
  <c r="E214"/>
  <c r="E213"/>
  <c r="E157" s="1"/>
  <c r="E156" s="1"/>
  <c r="E212"/>
  <c r="E211"/>
  <c r="E210"/>
  <c r="E209"/>
  <c r="E208"/>
  <c r="E183"/>
  <c r="E182"/>
  <c r="E180"/>
  <c r="E179"/>
  <c r="E178"/>
  <c r="E176"/>
  <c r="E143"/>
  <c r="E142"/>
  <c r="E141"/>
  <c r="E140"/>
  <c r="E139"/>
  <c r="E138"/>
  <c r="E137"/>
  <c r="E136"/>
  <c r="E55"/>
  <c r="E54"/>
  <c r="E53"/>
  <c r="E51"/>
  <c r="E50"/>
  <c r="E49"/>
  <c r="E31"/>
  <c r="E30"/>
  <c r="E29"/>
  <c r="E13" s="1"/>
  <c r="E27"/>
  <c r="E26"/>
  <c r="E25"/>
  <c r="E66" i="32"/>
  <c r="E65"/>
  <c r="E64"/>
  <c r="E63"/>
  <c r="E51"/>
  <c r="E50"/>
  <c r="E49"/>
  <c r="E47"/>
  <c r="E46"/>
  <c r="E45"/>
  <c r="E44"/>
  <c r="E32"/>
  <c r="E31"/>
  <c r="E30"/>
  <c r="E29"/>
  <c r="E28"/>
  <c r="E27"/>
  <c r="E26"/>
  <c r="E25"/>
  <c r="E13"/>
  <c r="E12"/>
  <c r="E11"/>
  <c r="E9"/>
  <c r="E8"/>
  <c r="E7"/>
  <c r="E6"/>
  <c r="J6" s="1"/>
  <c r="E337"/>
  <c r="E336"/>
  <c r="E335"/>
  <c r="J335" s="1"/>
  <c r="E334"/>
  <c r="J334" s="1"/>
  <c r="E333"/>
  <c r="E332"/>
  <c r="E331"/>
  <c r="E330"/>
  <c r="J330" s="1"/>
  <c r="E295"/>
  <c r="E294"/>
  <c r="E293"/>
  <c r="J293" s="1"/>
  <c r="E292"/>
  <c r="J292" s="1"/>
  <c r="E291"/>
  <c r="E290"/>
  <c r="E289"/>
  <c r="E288"/>
  <c r="J288" s="1"/>
  <c r="E277"/>
  <c r="E276"/>
  <c r="E275"/>
  <c r="J275" s="1"/>
  <c r="E274"/>
  <c r="J274" s="1"/>
  <c r="E273"/>
  <c r="E272"/>
  <c r="E271"/>
  <c r="E270"/>
  <c r="J270" s="1"/>
  <c r="E257"/>
  <c r="E256"/>
  <c r="E255"/>
  <c r="E254"/>
  <c r="J254" s="1"/>
  <c r="E253"/>
  <c r="E252"/>
  <c r="E251"/>
  <c r="E250"/>
  <c r="J250" s="1"/>
  <c r="E231"/>
  <c r="E230"/>
  <c r="E229"/>
  <c r="J229" s="1"/>
  <c r="E228"/>
  <c r="J228" s="1"/>
  <c r="E227"/>
  <c r="E226"/>
  <c r="E233"/>
  <c r="E225" s="1"/>
  <c r="E224"/>
  <c r="J224" s="1"/>
  <c r="E212"/>
  <c r="E211"/>
  <c r="E210"/>
  <c r="E209"/>
  <c r="J209" s="1"/>
  <c r="E208"/>
  <c r="E207"/>
  <c r="E206"/>
  <c r="E205"/>
  <c r="E185"/>
  <c r="E184"/>
  <c r="E183"/>
  <c r="J183" s="1"/>
  <c r="E182"/>
  <c r="J182" s="1"/>
  <c r="E178"/>
  <c r="J178" s="1"/>
  <c r="E159"/>
  <c r="E158"/>
  <c r="J158" s="1"/>
  <c r="E141"/>
  <c r="J141" s="1"/>
  <c r="E139"/>
  <c r="E134"/>
  <c r="J134" s="1"/>
  <c r="E106"/>
  <c r="J106" s="1"/>
  <c r="E105"/>
  <c r="J105" s="1"/>
  <c r="E104"/>
  <c r="J104" s="1"/>
  <c r="E99"/>
  <c r="E81"/>
  <c r="E86"/>
  <c r="E87"/>
  <c r="E88"/>
  <c r="E68"/>
  <c r="E69"/>
  <c r="E159" i="31" l="1"/>
  <c r="J356"/>
  <c r="J136"/>
  <c r="J140"/>
  <c r="J142"/>
  <c r="J212"/>
  <c r="E227"/>
  <c r="E231"/>
  <c r="J445"/>
  <c r="J120"/>
  <c r="J353"/>
  <c r="G17"/>
  <c r="J248"/>
  <c r="J53"/>
  <c r="E153"/>
  <c r="J352"/>
  <c r="E226"/>
  <c r="J416"/>
  <c r="J420"/>
  <c r="J456"/>
  <c r="J104"/>
  <c r="J108"/>
  <c r="J110"/>
  <c r="J127"/>
  <c r="F157"/>
  <c r="K157" s="1"/>
  <c r="E15"/>
  <c r="H17"/>
  <c r="H9"/>
  <c r="E432"/>
  <c r="J440"/>
  <c r="G9"/>
  <c r="J421"/>
  <c r="I153"/>
  <c r="J177"/>
  <c r="E85" i="32"/>
  <c r="E152" i="31"/>
  <c r="J176"/>
  <c r="E433"/>
  <c r="J441"/>
  <c r="F9"/>
  <c r="E155"/>
  <c r="G21"/>
  <c r="G13"/>
  <c r="I229"/>
  <c r="J357"/>
  <c r="J109"/>
  <c r="I157"/>
  <c r="J181"/>
  <c r="E9"/>
  <c r="K180"/>
  <c r="J180"/>
  <c r="F21"/>
  <c r="F13"/>
  <c r="H433"/>
  <c r="K433" s="1"/>
  <c r="K441"/>
  <c r="E460"/>
  <c r="J461"/>
  <c r="J29"/>
  <c r="I13"/>
  <c r="H21"/>
  <c r="H13"/>
  <c r="K13" s="1"/>
  <c r="E10"/>
  <c r="J49"/>
  <c r="J141"/>
  <c r="J213"/>
  <c r="I208"/>
  <c r="E14"/>
  <c r="I17"/>
  <c r="J25"/>
  <c r="I9"/>
  <c r="E154"/>
  <c r="E11"/>
  <c r="E158"/>
  <c r="K141"/>
  <c r="E138" i="32"/>
  <c r="J138" s="1"/>
  <c r="J139"/>
  <c r="E48"/>
  <c r="E438" i="31"/>
  <c r="E437"/>
  <c r="E444"/>
  <c r="E436" s="1"/>
  <c r="E434"/>
  <c r="E18"/>
  <c r="E435"/>
  <c r="E17"/>
  <c r="E19"/>
  <c r="E224"/>
  <c r="J224" s="1"/>
  <c r="E230"/>
  <c r="K252"/>
  <c r="I21"/>
  <c r="I28"/>
  <c r="E21"/>
  <c r="E28"/>
  <c r="E22"/>
  <c r="G157"/>
  <c r="I225"/>
  <c r="J436" l="1"/>
  <c r="J225"/>
  <c r="J22"/>
  <c r="E228"/>
  <c r="J437"/>
  <c r="J14"/>
  <c r="J460"/>
  <c r="J229"/>
  <c r="J433"/>
  <c r="J15"/>
  <c r="J444"/>
  <c r="J13"/>
  <c r="J153"/>
  <c r="J432"/>
  <c r="I156"/>
  <c r="J157"/>
  <c r="J9"/>
  <c r="I8"/>
  <c r="J208"/>
  <c r="I152"/>
  <c r="E20"/>
  <c r="E12"/>
  <c r="J21"/>
  <c r="E8"/>
  <c r="J28"/>
  <c r="I12"/>
  <c r="J17"/>
  <c r="E70" i="32"/>
  <c r="C383" i="29"/>
  <c r="D383"/>
  <c r="E383"/>
  <c r="F383"/>
  <c r="G383"/>
  <c r="H383"/>
  <c r="I383"/>
  <c r="J152" i="31" l="1"/>
  <c r="J20"/>
  <c r="J156"/>
  <c r="J228"/>
  <c r="J12"/>
  <c r="J8"/>
  <c r="F657" i="29"/>
  <c r="G657"/>
  <c r="H657"/>
  <c r="I657"/>
  <c r="F659"/>
  <c r="G659"/>
  <c r="H659"/>
  <c r="I659"/>
  <c r="F660"/>
  <c r="G660"/>
  <c r="H660"/>
  <c r="I660"/>
  <c r="F661"/>
  <c r="G661"/>
  <c r="H661"/>
  <c r="I661"/>
  <c r="D657"/>
  <c r="E657"/>
  <c r="D659"/>
  <c r="E659"/>
  <c r="D660"/>
  <c r="E660"/>
  <c r="D661"/>
  <c r="E661"/>
  <c r="C659"/>
  <c r="C660"/>
  <c r="C661"/>
  <c r="C657"/>
  <c r="C741"/>
  <c r="C743"/>
  <c r="J739"/>
  <c r="J738"/>
  <c r="J737"/>
  <c r="I736"/>
  <c r="I734" s="1"/>
  <c r="H736"/>
  <c r="H734" s="1"/>
  <c r="G736"/>
  <c r="G734" s="1"/>
  <c r="F736"/>
  <c r="F734" s="1"/>
  <c r="E736"/>
  <c r="E734" s="1"/>
  <c r="D736"/>
  <c r="D734" s="1"/>
  <c r="C736"/>
  <c r="J735"/>
  <c r="J733"/>
  <c r="J732"/>
  <c r="J731"/>
  <c r="I730"/>
  <c r="I728" s="1"/>
  <c r="H730"/>
  <c r="H728" s="1"/>
  <c r="G730"/>
  <c r="G728" s="1"/>
  <c r="F730"/>
  <c r="F728" s="1"/>
  <c r="E730"/>
  <c r="E728" s="1"/>
  <c r="D730"/>
  <c r="D728" s="1"/>
  <c r="C730"/>
  <c r="C728" s="1"/>
  <c r="J729"/>
  <c r="J728" l="1"/>
  <c r="J736"/>
  <c r="C734"/>
  <c r="J734" s="1"/>
  <c r="J730"/>
  <c r="J727" l="1"/>
  <c r="J726"/>
  <c r="J725"/>
  <c r="I724"/>
  <c r="I722" s="1"/>
  <c r="H724"/>
  <c r="H722" s="1"/>
  <c r="G724"/>
  <c r="G722" s="1"/>
  <c r="F724"/>
  <c r="F722" s="1"/>
  <c r="E724"/>
  <c r="E722" s="1"/>
  <c r="D724"/>
  <c r="D722" s="1"/>
  <c r="C724"/>
  <c r="C722" s="1"/>
  <c r="J723"/>
  <c r="D544"/>
  <c r="E544"/>
  <c r="C544"/>
  <c r="J722" l="1"/>
  <c r="J724"/>
  <c r="M748"/>
  <c r="C370"/>
  <c r="D370"/>
  <c r="E370"/>
  <c r="C64"/>
  <c r="D790" l="1"/>
  <c r="D788" s="1"/>
  <c r="E790"/>
  <c r="E788" s="1"/>
  <c r="F790"/>
  <c r="F788" s="1"/>
  <c r="G790"/>
  <c r="G788" s="1"/>
  <c r="H790"/>
  <c r="H788" s="1"/>
  <c r="I790"/>
  <c r="I788" s="1"/>
  <c r="C790"/>
  <c r="C788" s="1"/>
  <c r="D784"/>
  <c r="D782" s="1"/>
  <c r="E784"/>
  <c r="E782" s="1"/>
  <c r="F784"/>
  <c r="F782" s="1"/>
  <c r="G784"/>
  <c r="G782" s="1"/>
  <c r="H784"/>
  <c r="H782" s="1"/>
  <c r="I784"/>
  <c r="I782" s="1"/>
  <c r="C784"/>
  <c r="C782" s="1"/>
  <c r="D778"/>
  <c r="D776" s="1"/>
  <c r="E778"/>
  <c r="E776" s="1"/>
  <c r="F778"/>
  <c r="F776" s="1"/>
  <c r="G778"/>
  <c r="G776" s="1"/>
  <c r="H778"/>
  <c r="H776" s="1"/>
  <c r="I778"/>
  <c r="I776" s="1"/>
  <c r="C778"/>
  <c r="C776" s="1"/>
  <c r="D772"/>
  <c r="D770" s="1"/>
  <c r="E772"/>
  <c r="E770" s="1"/>
  <c r="F772"/>
  <c r="F770" s="1"/>
  <c r="G772"/>
  <c r="G770" s="1"/>
  <c r="H772"/>
  <c r="H770" s="1"/>
  <c r="I772"/>
  <c r="I770" s="1"/>
  <c r="C772"/>
  <c r="C770" s="1"/>
  <c r="D760"/>
  <c r="D758" s="1"/>
  <c r="E760"/>
  <c r="E758" s="1"/>
  <c r="F760"/>
  <c r="F758" s="1"/>
  <c r="G760"/>
  <c r="G758" s="1"/>
  <c r="H760"/>
  <c r="H758" s="1"/>
  <c r="I760"/>
  <c r="I758" s="1"/>
  <c r="C760"/>
  <c r="C758" s="1"/>
  <c r="D748"/>
  <c r="D746" s="1"/>
  <c r="E748"/>
  <c r="E746" s="1"/>
  <c r="F748"/>
  <c r="F746" s="1"/>
  <c r="G748"/>
  <c r="G746" s="1"/>
  <c r="H748"/>
  <c r="H746" s="1"/>
  <c r="I748"/>
  <c r="I746" s="1"/>
  <c r="C748"/>
  <c r="C746" s="1"/>
  <c r="C740" s="1"/>
  <c r="D718"/>
  <c r="D716" s="1"/>
  <c r="E718"/>
  <c r="E716" s="1"/>
  <c r="F718"/>
  <c r="F716" s="1"/>
  <c r="G718"/>
  <c r="G716" s="1"/>
  <c r="H718"/>
  <c r="H716" s="1"/>
  <c r="I718"/>
  <c r="I716" s="1"/>
  <c r="C718"/>
  <c r="C716" s="1"/>
  <c r="D712"/>
  <c r="D710" s="1"/>
  <c r="E712"/>
  <c r="E710" s="1"/>
  <c r="F712"/>
  <c r="F710" s="1"/>
  <c r="G712"/>
  <c r="G710" s="1"/>
  <c r="H712"/>
  <c r="H710" s="1"/>
  <c r="I712"/>
  <c r="I710" s="1"/>
  <c r="C712"/>
  <c r="C710" s="1"/>
  <c r="D706"/>
  <c r="D704" s="1"/>
  <c r="E706"/>
  <c r="E704" s="1"/>
  <c r="F706"/>
  <c r="F704" s="1"/>
  <c r="G706"/>
  <c r="G704" s="1"/>
  <c r="H706"/>
  <c r="H704" s="1"/>
  <c r="I706"/>
  <c r="I704" s="1"/>
  <c r="C706"/>
  <c r="C704" s="1"/>
  <c r="D700"/>
  <c r="D698" s="1"/>
  <c r="E700"/>
  <c r="E698" s="1"/>
  <c r="F700"/>
  <c r="F698" s="1"/>
  <c r="G700"/>
  <c r="G698" s="1"/>
  <c r="H700"/>
  <c r="H698" s="1"/>
  <c r="I700"/>
  <c r="I698" s="1"/>
  <c r="C700"/>
  <c r="C698" s="1"/>
  <c r="D694"/>
  <c r="D692" s="1"/>
  <c r="E694"/>
  <c r="E692" s="1"/>
  <c r="F694"/>
  <c r="F692" s="1"/>
  <c r="G694"/>
  <c r="G692" s="1"/>
  <c r="H694"/>
  <c r="H692" s="1"/>
  <c r="I694"/>
  <c r="I692" s="1"/>
  <c r="C694"/>
  <c r="C692" s="1"/>
  <c r="D688"/>
  <c r="D686" s="1"/>
  <c r="E688"/>
  <c r="E686" s="1"/>
  <c r="F688"/>
  <c r="F686" s="1"/>
  <c r="G688"/>
  <c r="G686" s="1"/>
  <c r="H688"/>
  <c r="H686" s="1"/>
  <c r="I688"/>
  <c r="I686" s="1"/>
  <c r="C688"/>
  <c r="C686" s="1"/>
  <c r="D682"/>
  <c r="D680" s="1"/>
  <c r="E682"/>
  <c r="E680" s="1"/>
  <c r="F682"/>
  <c r="F680" s="1"/>
  <c r="G682"/>
  <c r="G680" s="1"/>
  <c r="H682"/>
  <c r="H680" s="1"/>
  <c r="I682"/>
  <c r="I680" s="1"/>
  <c r="C682"/>
  <c r="C680" s="1"/>
  <c r="D676"/>
  <c r="D674" s="1"/>
  <c r="E676"/>
  <c r="E674" s="1"/>
  <c r="F676"/>
  <c r="F674" s="1"/>
  <c r="G676"/>
  <c r="G674" s="1"/>
  <c r="H676"/>
  <c r="H674" s="1"/>
  <c r="I676"/>
  <c r="I674" s="1"/>
  <c r="C676"/>
  <c r="C674" s="1"/>
  <c r="D670"/>
  <c r="D668" s="1"/>
  <c r="E670"/>
  <c r="E668" s="1"/>
  <c r="F670"/>
  <c r="F668" s="1"/>
  <c r="G670"/>
  <c r="G668" s="1"/>
  <c r="H670"/>
  <c r="H668" s="1"/>
  <c r="I670"/>
  <c r="I668" s="1"/>
  <c r="C670"/>
  <c r="C668" s="1"/>
  <c r="D664"/>
  <c r="E664"/>
  <c r="F664"/>
  <c r="G664"/>
  <c r="H664"/>
  <c r="I664"/>
  <c r="C664"/>
  <c r="D652"/>
  <c r="D650" s="1"/>
  <c r="E652"/>
  <c r="E650" s="1"/>
  <c r="F652"/>
  <c r="F650" s="1"/>
  <c r="G652"/>
  <c r="G650" s="1"/>
  <c r="H652"/>
  <c r="H650" s="1"/>
  <c r="I652"/>
  <c r="I650" s="1"/>
  <c r="C652"/>
  <c r="C650" s="1"/>
  <c r="D646"/>
  <c r="D644" s="1"/>
  <c r="E646"/>
  <c r="E644" s="1"/>
  <c r="F646"/>
  <c r="F644" s="1"/>
  <c r="G646"/>
  <c r="G644" s="1"/>
  <c r="H646"/>
  <c r="H644" s="1"/>
  <c r="I646"/>
  <c r="I644" s="1"/>
  <c r="C646"/>
  <c r="C644" s="1"/>
  <c r="D640"/>
  <c r="D638" s="1"/>
  <c r="E640"/>
  <c r="E638" s="1"/>
  <c r="F640"/>
  <c r="F638" s="1"/>
  <c r="G640"/>
  <c r="G638" s="1"/>
  <c r="H640"/>
  <c r="H638" s="1"/>
  <c r="I640"/>
  <c r="I638" s="1"/>
  <c r="C640"/>
  <c r="C638" s="1"/>
  <c r="D628"/>
  <c r="D626" s="1"/>
  <c r="E628"/>
  <c r="E626" s="1"/>
  <c r="F628"/>
  <c r="F626" s="1"/>
  <c r="G628"/>
  <c r="G626" s="1"/>
  <c r="H628"/>
  <c r="H626" s="1"/>
  <c r="I628"/>
  <c r="I626" s="1"/>
  <c r="C628"/>
  <c r="C626" s="1"/>
  <c r="D622"/>
  <c r="D620" s="1"/>
  <c r="E622"/>
  <c r="E620" s="1"/>
  <c r="F622"/>
  <c r="F620" s="1"/>
  <c r="G622"/>
  <c r="G620" s="1"/>
  <c r="H622"/>
  <c r="H620" s="1"/>
  <c r="I622"/>
  <c r="I620" s="1"/>
  <c r="C622"/>
  <c r="C620" s="1"/>
  <c r="D616"/>
  <c r="D614" s="1"/>
  <c r="E616"/>
  <c r="E614" s="1"/>
  <c r="F616"/>
  <c r="F614" s="1"/>
  <c r="G616"/>
  <c r="G614" s="1"/>
  <c r="H616"/>
  <c r="H614" s="1"/>
  <c r="I616"/>
  <c r="I614" s="1"/>
  <c r="C616"/>
  <c r="C614" s="1"/>
  <c r="D610"/>
  <c r="D608" s="1"/>
  <c r="E610"/>
  <c r="E608" s="1"/>
  <c r="F610"/>
  <c r="F608" s="1"/>
  <c r="G610"/>
  <c r="G608" s="1"/>
  <c r="H610"/>
  <c r="H608" s="1"/>
  <c r="I610"/>
  <c r="I608" s="1"/>
  <c r="C610"/>
  <c r="C608" s="1"/>
  <c r="D604"/>
  <c r="D602" s="1"/>
  <c r="E604"/>
  <c r="E602" s="1"/>
  <c r="F604"/>
  <c r="F602" s="1"/>
  <c r="G604"/>
  <c r="G602" s="1"/>
  <c r="H604"/>
  <c r="H602" s="1"/>
  <c r="I604"/>
  <c r="I602" s="1"/>
  <c r="C604"/>
  <c r="C602" s="1"/>
  <c r="D598"/>
  <c r="D596" s="1"/>
  <c r="E598"/>
  <c r="E596" s="1"/>
  <c r="F598"/>
  <c r="F596" s="1"/>
  <c r="G598"/>
  <c r="G596" s="1"/>
  <c r="H598"/>
  <c r="H596" s="1"/>
  <c r="I598"/>
  <c r="I596" s="1"/>
  <c r="C598"/>
  <c r="C596" s="1"/>
  <c r="D592"/>
  <c r="D590" s="1"/>
  <c r="E592"/>
  <c r="E590" s="1"/>
  <c r="F592"/>
  <c r="F590" s="1"/>
  <c r="G592"/>
  <c r="G590" s="1"/>
  <c r="H592"/>
  <c r="H590" s="1"/>
  <c r="I592"/>
  <c r="I590" s="1"/>
  <c r="C592"/>
  <c r="C590" s="1"/>
  <c r="D542"/>
  <c r="E542"/>
  <c r="F544"/>
  <c r="F542" s="1"/>
  <c r="G544"/>
  <c r="G542" s="1"/>
  <c r="H544"/>
  <c r="H542" s="1"/>
  <c r="I544"/>
  <c r="I542" s="1"/>
  <c r="C542"/>
  <c r="D520"/>
  <c r="D518" s="1"/>
  <c r="E520"/>
  <c r="E518" s="1"/>
  <c r="F520"/>
  <c r="F518" s="1"/>
  <c r="G520"/>
  <c r="G518" s="1"/>
  <c r="H520"/>
  <c r="H518" s="1"/>
  <c r="I520"/>
  <c r="I518" s="1"/>
  <c r="C520"/>
  <c r="C518" s="1"/>
  <c r="H514"/>
  <c r="H512" s="1"/>
  <c r="D514"/>
  <c r="D512" s="1"/>
  <c r="E514"/>
  <c r="E512" s="1"/>
  <c r="F514"/>
  <c r="F512" s="1"/>
  <c r="G514"/>
  <c r="G512" s="1"/>
  <c r="I514"/>
  <c r="I512" s="1"/>
  <c r="C514"/>
  <c r="E495"/>
  <c r="E493" s="1"/>
  <c r="F495"/>
  <c r="F493" s="1"/>
  <c r="G495"/>
  <c r="G493" s="1"/>
  <c r="H495"/>
  <c r="H493" s="1"/>
  <c r="I495"/>
  <c r="I493" s="1"/>
  <c r="D495"/>
  <c r="D493" s="1"/>
  <c r="C495"/>
  <c r="C493" s="1"/>
  <c r="E489"/>
  <c r="F489"/>
  <c r="G489"/>
  <c r="H489"/>
  <c r="I489"/>
  <c r="D489"/>
  <c r="C489"/>
  <c r="C487" s="1"/>
  <c r="E483"/>
  <c r="E481" s="1"/>
  <c r="F483"/>
  <c r="F481" s="1"/>
  <c r="G483"/>
  <c r="G481" s="1"/>
  <c r="H483"/>
  <c r="H481" s="1"/>
  <c r="I483"/>
  <c r="I481" s="1"/>
  <c r="D483"/>
  <c r="D481" s="1"/>
  <c r="C483"/>
  <c r="C481" s="1"/>
  <c r="E477"/>
  <c r="E475" s="1"/>
  <c r="F477"/>
  <c r="F475" s="1"/>
  <c r="G477"/>
  <c r="G475" s="1"/>
  <c r="H477"/>
  <c r="H475" s="1"/>
  <c r="I477"/>
  <c r="I475" s="1"/>
  <c r="D477"/>
  <c r="D475" s="1"/>
  <c r="C477"/>
  <c r="C475" s="1"/>
  <c r="D387"/>
  <c r="D385" s="1"/>
  <c r="E387"/>
  <c r="F387"/>
  <c r="F385" s="1"/>
  <c r="G387"/>
  <c r="G385" s="1"/>
  <c r="H387"/>
  <c r="H385" s="1"/>
  <c r="I387"/>
  <c r="I385" s="1"/>
  <c r="C387"/>
  <c r="C381" s="1"/>
  <c r="E375"/>
  <c r="E373" s="1"/>
  <c r="D375"/>
  <c r="D373" s="1"/>
  <c r="F375"/>
  <c r="F373" s="1"/>
  <c r="G375"/>
  <c r="G373" s="1"/>
  <c r="H375"/>
  <c r="H373" s="1"/>
  <c r="I375"/>
  <c r="I373" s="1"/>
  <c r="C375"/>
  <c r="C373" s="1"/>
  <c r="D363"/>
  <c r="D361" s="1"/>
  <c r="E363"/>
  <c r="E361" s="1"/>
  <c r="F363"/>
  <c r="F361" s="1"/>
  <c r="G363"/>
  <c r="G361" s="1"/>
  <c r="H363"/>
  <c r="H361" s="1"/>
  <c r="I363"/>
  <c r="I361" s="1"/>
  <c r="C363"/>
  <c r="C361" s="1"/>
  <c r="D357"/>
  <c r="D355" s="1"/>
  <c r="E357"/>
  <c r="E355" s="1"/>
  <c r="F357"/>
  <c r="F355" s="1"/>
  <c r="G357"/>
  <c r="G355" s="1"/>
  <c r="H357"/>
  <c r="H355" s="1"/>
  <c r="I357"/>
  <c r="I355" s="1"/>
  <c r="C357"/>
  <c r="C355" s="1"/>
  <c r="D351"/>
  <c r="D349" s="1"/>
  <c r="E351"/>
  <c r="E349" s="1"/>
  <c r="F351"/>
  <c r="F349" s="1"/>
  <c r="G351"/>
  <c r="G349" s="1"/>
  <c r="H351"/>
  <c r="H349" s="1"/>
  <c r="I351"/>
  <c r="I349" s="1"/>
  <c r="C351"/>
  <c r="D315"/>
  <c r="D313" s="1"/>
  <c r="E315"/>
  <c r="E313" s="1"/>
  <c r="F315"/>
  <c r="F313" s="1"/>
  <c r="G315"/>
  <c r="G313" s="1"/>
  <c r="H315"/>
  <c r="H313" s="1"/>
  <c r="I315"/>
  <c r="I313" s="1"/>
  <c r="C315"/>
  <c r="C313" s="1"/>
  <c r="D273"/>
  <c r="D271" s="1"/>
  <c r="E273"/>
  <c r="E271" s="1"/>
  <c r="F273"/>
  <c r="F271" s="1"/>
  <c r="G273"/>
  <c r="G271" s="1"/>
  <c r="H273"/>
  <c r="H271" s="1"/>
  <c r="I273"/>
  <c r="I271" s="1"/>
  <c r="C273"/>
  <c r="C271" s="1"/>
  <c r="D195"/>
  <c r="D193" s="1"/>
  <c r="E195"/>
  <c r="E193" s="1"/>
  <c r="F195"/>
  <c r="F193" s="1"/>
  <c r="G195"/>
  <c r="G193" s="1"/>
  <c r="H195"/>
  <c r="H193" s="1"/>
  <c r="I195"/>
  <c r="I193" s="1"/>
  <c r="C195"/>
  <c r="C193" s="1"/>
  <c r="D189"/>
  <c r="D187" s="1"/>
  <c r="E189"/>
  <c r="E187" s="1"/>
  <c r="F189"/>
  <c r="F187" s="1"/>
  <c r="G189"/>
  <c r="G187" s="1"/>
  <c r="H189"/>
  <c r="H187" s="1"/>
  <c r="I189"/>
  <c r="I187" s="1"/>
  <c r="C189"/>
  <c r="D33"/>
  <c r="E33"/>
  <c r="F33"/>
  <c r="G33"/>
  <c r="H33"/>
  <c r="I33"/>
  <c r="C33"/>
  <c r="C21" s="1"/>
  <c r="C658" l="1"/>
  <c r="E658"/>
  <c r="F662"/>
  <c r="F656" s="1"/>
  <c r="F658"/>
  <c r="I662"/>
  <c r="I656" s="1"/>
  <c r="I658"/>
  <c r="H662"/>
  <c r="H656" s="1"/>
  <c r="H658"/>
  <c r="D658"/>
  <c r="G662"/>
  <c r="G656" s="1"/>
  <c r="G658"/>
  <c r="E385"/>
  <c r="C662"/>
  <c r="D662"/>
  <c r="D656" s="1"/>
  <c r="E662"/>
  <c r="E656" s="1"/>
  <c r="C345"/>
  <c r="C183"/>
  <c r="C187"/>
  <c r="C349"/>
  <c r="C343" s="1"/>
  <c r="C385"/>
  <c r="C379" s="1"/>
  <c r="C508"/>
  <c r="C512"/>
  <c r="C506" s="1"/>
  <c r="C764"/>
  <c r="C536"/>
  <c r="C469"/>
  <c r="C766"/>
  <c r="C538"/>
  <c r="C471"/>
  <c r="J793"/>
  <c r="J792"/>
  <c r="J791"/>
  <c r="J789"/>
  <c r="J787"/>
  <c r="J786"/>
  <c r="J785"/>
  <c r="J783"/>
  <c r="J781"/>
  <c r="J780"/>
  <c r="J779"/>
  <c r="J777"/>
  <c r="J775"/>
  <c r="J774"/>
  <c r="J773"/>
  <c r="G764"/>
  <c r="J771"/>
  <c r="I769"/>
  <c r="H769"/>
  <c r="G769"/>
  <c r="F769"/>
  <c r="E769"/>
  <c r="D769"/>
  <c r="C769"/>
  <c r="I768"/>
  <c r="H768"/>
  <c r="G768"/>
  <c r="F768"/>
  <c r="E768"/>
  <c r="D768"/>
  <c r="C768"/>
  <c r="I767"/>
  <c r="H767"/>
  <c r="G767"/>
  <c r="F767"/>
  <c r="E767"/>
  <c r="D767"/>
  <c r="C767"/>
  <c r="H766"/>
  <c r="F766"/>
  <c r="I765"/>
  <c r="H765"/>
  <c r="G765"/>
  <c r="F765"/>
  <c r="E765"/>
  <c r="D765"/>
  <c r="C765"/>
  <c r="J763"/>
  <c r="J762"/>
  <c r="J761"/>
  <c r="G752"/>
  <c r="F752"/>
  <c r="J759"/>
  <c r="I757"/>
  <c r="H757"/>
  <c r="G757"/>
  <c r="F757"/>
  <c r="E757"/>
  <c r="D757"/>
  <c r="C757"/>
  <c r="I756"/>
  <c r="H756"/>
  <c r="G756"/>
  <c r="F756"/>
  <c r="E756"/>
  <c r="D756"/>
  <c r="C756"/>
  <c r="I755"/>
  <c r="H755"/>
  <c r="G755"/>
  <c r="F755"/>
  <c r="E755"/>
  <c r="D755"/>
  <c r="C755"/>
  <c r="I753"/>
  <c r="H753"/>
  <c r="G753"/>
  <c r="F753"/>
  <c r="E753"/>
  <c r="D753"/>
  <c r="C753"/>
  <c r="J751"/>
  <c r="J750"/>
  <c r="J749"/>
  <c r="G740"/>
  <c r="F740"/>
  <c r="J747"/>
  <c r="I745"/>
  <c r="H745"/>
  <c r="G745"/>
  <c r="F745"/>
  <c r="E745"/>
  <c r="D745"/>
  <c r="C745"/>
  <c r="I744"/>
  <c r="H744"/>
  <c r="G744"/>
  <c r="F744"/>
  <c r="E744"/>
  <c r="D744"/>
  <c r="C744"/>
  <c r="I743"/>
  <c r="H743"/>
  <c r="G743"/>
  <c r="F743"/>
  <c r="E743"/>
  <c r="D743"/>
  <c r="F742"/>
  <c r="I741"/>
  <c r="H741"/>
  <c r="G741"/>
  <c r="F741"/>
  <c r="E741"/>
  <c r="D741"/>
  <c r="J721"/>
  <c r="J720"/>
  <c r="J719"/>
  <c r="J717"/>
  <c r="J715"/>
  <c r="J714"/>
  <c r="J713"/>
  <c r="J711"/>
  <c r="J709"/>
  <c r="J708"/>
  <c r="J707"/>
  <c r="J705"/>
  <c r="J703"/>
  <c r="J702"/>
  <c r="J701"/>
  <c r="J699"/>
  <c r="J697"/>
  <c r="J696"/>
  <c r="J695"/>
  <c r="J693"/>
  <c r="J691"/>
  <c r="J690"/>
  <c r="J689"/>
  <c r="J687"/>
  <c r="J685"/>
  <c r="J684"/>
  <c r="J683"/>
  <c r="J681"/>
  <c r="J679"/>
  <c r="J678"/>
  <c r="J677"/>
  <c r="J675"/>
  <c r="J673"/>
  <c r="J672"/>
  <c r="J671"/>
  <c r="J669"/>
  <c r="J667"/>
  <c r="J661" s="1"/>
  <c r="J666"/>
  <c r="J660" s="1"/>
  <c r="J665"/>
  <c r="J663"/>
  <c r="J655"/>
  <c r="J654"/>
  <c r="J653"/>
  <c r="J651"/>
  <c r="J649"/>
  <c r="J648"/>
  <c r="J647"/>
  <c r="J645"/>
  <c r="J643"/>
  <c r="J642"/>
  <c r="J641"/>
  <c r="J639"/>
  <c r="J637"/>
  <c r="J636"/>
  <c r="J635"/>
  <c r="I634"/>
  <c r="I632" s="1"/>
  <c r="H634"/>
  <c r="H632" s="1"/>
  <c r="G634"/>
  <c r="G632" s="1"/>
  <c r="F634"/>
  <c r="F632" s="1"/>
  <c r="E634"/>
  <c r="E632" s="1"/>
  <c r="D634"/>
  <c r="D632" s="1"/>
  <c r="C634"/>
  <c r="J633"/>
  <c r="J631"/>
  <c r="J630"/>
  <c r="J629"/>
  <c r="J627"/>
  <c r="J625"/>
  <c r="J624"/>
  <c r="J623"/>
  <c r="J621"/>
  <c r="J619"/>
  <c r="J618"/>
  <c r="J617"/>
  <c r="J615"/>
  <c r="J613"/>
  <c r="J612"/>
  <c r="J611"/>
  <c r="J609"/>
  <c r="J607"/>
  <c r="J606"/>
  <c r="J605"/>
  <c r="J603"/>
  <c r="J601"/>
  <c r="J600"/>
  <c r="J599"/>
  <c r="J597"/>
  <c r="J595"/>
  <c r="J594"/>
  <c r="J593"/>
  <c r="J591"/>
  <c r="J589"/>
  <c r="J588"/>
  <c r="J587"/>
  <c r="I586"/>
  <c r="I584" s="1"/>
  <c r="H586"/>
  <c r="H584" s="1"/>
  <c r="G586"/>
  <c r="G584" s="1"/>
  <c r="F586"/>
  <c r="E586"/>
  <c r="E584" s="1"/>
  <c r="D586"/>
  <c r="D584" s="1"/>
  <c r="C586"/>
  <c r="C584" s="1"/>
  <c r="J585"/>
  <c r="J583"/>
  <c r="J582"/>
  <c r="J581"/>
  <c r="I580"/>
  <c r="I578" s="1"/>
  <c r="H580"/>
  <c r="H578" s="1"/>
  <c r="G580"/>
  <c r="G578" s="1"/>
  <c r="F580"/>
  <c r="E580"/>
  <c r="E578" s="1"/>
  <c r="D580"/>
  <c r="D578" s="1"/>
  <c r="C580"/>
  <c r="C578" s="1"/>
  <c r="J579"/>
  <c r="J577"/>
  <c r="J576"/>
  <c r="C575"/>
  <c r="J575" s="1"/>
  <c r="I574"/>
  <c r="I572" s="1"/>
  <c r="H574"/>
  <c r="H572" s="1"/>
  <c r="G574"/>
  <c r="G572" s="1"/>
  <c r="F574"/>
  <c r="F572" s="1"/>
  <c r="E574"/>
  <c r="E572" s="1"/>
  <c r="D574"/>
  <c r="D572" s="1"/>
  <c r="J573"/>
  <c r="J571"/>
  <c r="J570"/>
  <c r="J569"/>
  <c r="I568"/>
  <c r="I566" s="1"/>
  <c r="H568"/>
  <c r="H566" s="1"/>
  <c r="G568"/>
  <c r="G566" s="1"/>
  <c r="F568"/>
  <c r="F566" s="1"/>
  <c r="E568"/>
  <c r="E566" s="1"/>
  <c r="D568"/>
  <c r="D566" s="1"/>
  <c r="C568"/>
  <c r="J567"/>
  <c r="J565"/>
  <c r="J564"/>
  <c r="J563"/>
  <c r="I562"/>
  <c r="I560" s="1"/>
  <c r="H562"/>
  <c r="H560" s="1"/>
  <c r="G562"/>
  <c r="G560" s="1"/>
  <c r="F562"/>
  <c r="F560" s="1"/>
  <c r="E562"/>
  <c r="E560" s="1"/>
  <c r="D562"/>
  <c r="D560" s="1"/>
  <c r="C562"/>
  <c r="J561"/>
  <c r="J559"/>
  <c r="J558"/>
  <c r="J557"/>
  <c r="I556"/>
  <c r="I554" s="1"/>
  <c r="H556"/>
  <c r="H554" s="1"/>
  <c r="G556"/>
  <c r="G554" s="1"/>
  <c r="F556"/>
  <c r="F554" s="1"/>
  <c r="E556"/>
  <c r="E554" s="1"/>
  <c r="D556"/>
  <c r="D554" s="1"/>
  <c r="C556"/>
  <c r="J555"/>
  <c r="J553"/>
  <c r="J552"/>
  <c r="J551"/>
  <c r="I550"/>
  <c r="I548" s="1"/>
  <c r="H550"/>
  <c r="H548" s="1"/>
  <c r="G550"/>
  <c r="G548" s="1"/>
  <c r="F550"/>
  <c r="F548" s="1"/>
  <c r="E550"/>
  <c r="E548" s="1"/>
  <c r="D550"/>
  <c r="D548" s="1"/>
  <c r="C550"/>
  <c r="J549"/>
  <c r="J547"/>
  <c r="J546"/>
  <c r="J545"/>
  <c r="J543"/>
  <c r="I541"/>
  <c r="H541"/>
  <c r="G541"/>
  <c r="F541"/>
  <c r="E541"/>
  <c r="D541"/>
  <c r="C541"/>
  <c r="I540"/>
  <c r="H540"/>
  <c r="G540"/>
  <c r="F540"/>
  <c r="E540"/>
  <c r="D540"/>
  <c r="C540"/>
  <c r="I539"/>
  <c r="H539"/>
  <c r="G539"/>
  <c r="F539"/>
  <c r="E539"/>
  <c r="D539"/>
  <c r="C539"/>
  <c r="I537"/>
  <c r="H537"/>
  <c r="G537"/>
  <c r="F537"/>
  <c r="E537"/>
  <c r="D537"/>
  <c r="C537"/>
  <c r="I535"/>
  <c r="I529" s="1"/>
  <c r="H535"/>
  <c r="G535"/>
  <c r="G529" s="1"/>
  <c r="F535"/>
  <c r="F529" s="1"/>
  <c r="E535"/>
  <c r="E529" s="1"/>
  <c r="D535"/>
  <c r="C535"/>
  <c r="C529" s="1"/>
  <c r="I534"/>
  <c r="I528" s="1"/>
  <c r="H534"/>
  <c r="H528" s="1"/>
  <c r="G534"/>
  <c r="G528" s="1"/>
  <c r="F534"/>
  <c r="F528" s="1"/>
  <c r="E534"/>
  <c r="E528" s="1"/>
  <c r="D534"/>
  <c r="D528" s="1"/>
  <c r="C534"/>
  <c r="C528" s="1"/>
  <c r="I533"/>
  <c r="H533"/>
  <c r="G533"/>
  <c r="F533"/>
  <c r="E533"/>
  <c r="D533"/>
  <c r="C533"/>
  <c r="I531"/>
  <c r="I525" s="1"/>
  <c r="H531"/>
  <c r="G531"/>
  <c r="F531"/>
  <c r="E531"/>
  <c r="E525" s="1"/>
  <c r="D531"/>
  <c r="C531"/>
  <c r="C525" s="1"/>
  <c r="E527"/>
  <c r="J523"/>
  <c r="J522"/>
  <c r="J521"/>
  <c r="J519"/>
  <c r="J517"/>
  <c r="J516"/>
  <c r="J515"/>
  <c r="I508"/>
  <c r="J513"/>
  <c r="I511"/>
  <c r="I488" s="1"/>
  <c r="I487" s="1"/>
  <c r="H511"/>
  <c r="H488" s="1"/>
  <c r="H487" s="1"/>
  <c r="G511"/>
  <c r="G488" s="1"/>
  <c r="G487" s="1"/>
  <c r="F511"/>
  <c r="E511"/>
  <c r="D511"/>
  <c r="D488" s="1"/>
  <c r="D487" s="1"/>
  <c r="C511"/>
  <c r="I510"/>
  <c r="H510"/>
  <c r="G510"/>
  <c r="F510"/>
  <c r="E510"/>
  <c r="D510"/>
  <c r="C510"/>
  <c r="I509"/>
  <c r="H509"/>
  <c r="G509"/>
  <c r="F509"/>
  <c r="E509"/>
  <c r="D509"/>
  <c r="C509"/>
  <c r="G508"/>
  <c r="I507"/>
  <c r="H507"/>
  <c r="G507"/>
  <c r="F507"/>
  <c r="E507"/>
  <c r="D507"/>
  <c r="C507"/>
  <c r="I506"/>
  <c r="G506"/>
  <c r="J499"/>
  <c r="J498"/>
  <c r="J497"/>
  <c r="J496"/>
  <c r="J494"/>
  <c r="J492"/>
  <c r="J491"/>
  <c r="J490"/>
  <c r="F488"/>
  <c r="J486"/>
  <c r="J485"/>
  <c r="J484"/>
  <c r="J482"/>
  <c r="J480"/>
  <c r="J479"/>
  <c r="J478"/>
  <c r="J476"/>
  <c r="I474"/>
  <c r="H474"/>
  <c r="H450" s="1"/>
  <c r="G474"/>
  <c r="G450" s="1"/>
  <c r="F474"/>
  <c r="F450" s="1"/>
  <c r="E474"/>
  <c r="E450" s="1"/>
  <c r="D474"/>
  <c r="C474"/>
  <c r="C450" s="1"/>
  <c r="I473"/>
  <c r="I449" s="1"/>
  <c r="H473"/>
  <c r="G473"/>
  <c r="G452" s="1"/>
  <c r="F473"/>
  <c r="F452" s="1"/>
  <c r="E473"/>
  <c r="E449" s="1"/>
  <c r="D473"/>
  <c r="C473"/>
  <c r="C449" s="1"/>
  <c r="I472"/>
  <c r="H472"/>
  <c r="G472"/>
  <c r="F472"/>
  <c r="E472"/>
  <c r="D472"/>
  <c r="C472"/>
  <c r="D470"/>
  <c r="C470"/>
  <c r="J468"/>
  <c r="J467"/>
  <c r="J466"/>
  <c r="I465"/>
  <c r="I463" s="1"/>
  <c r="H465"/>
  <c r="H463" s="1"/>
  <c r="G465"/>
  <c r="G463" s="1"/>
  <c r="F465"/>
  <c r="F463" s="1"/>
  <c r="E465"/>
  <c r="E463" s="1"/>
  <c r="D465"/>
  <c r="D463" s="1"/>
  <c r="C465"/>
  <c r="J464"/>
  <c r="J462"/>
  <c r="J461"/>
  <c r="J460"/>
  <c r="I459"/>
  <c r="I457" s="1"/>
  <c r="H459"/>
  <c r="H457" s="1"/>
  <c r="G459"/>
  <c r="G457" s="1"/>
  <c r="F459"/>
  <c r="F457" s="1"/>
  <c r="E459"/>
  <c r="E457" s="1"/>
  <c r="D459"/>
  <c r="D457" s="1"/>
  <c r="C459"/>
  <c r="J458"/>
  <c r="J456"/>
  <c r="J455"/>
  <c r="J454"/>
  <c r="I453"/>
  <c r="H453"/>
  <c r="G453"/>
  <c r="F453"/>
  <c r="E453"/>
  <c r="D453"/>
  <c r="C453"/>
  <c r="I452"/>
  <c r="I450"/>
  <c r="J448"/>
  <c r="J446"/>
  <c r="I444"/>
  <c r="H444"/>
  <c r="G444"/>
  <c r="F444"/>
  <c r="E444"/>
  <c r="D444"/>
  <c r="C444"/>
  <c r="I443"/>
  <c r="H443"/>
  <c r="G443"/>
  <c r="F443"/>
  <c r="E443"/>
  <c r="D443"/>
  <c r="C443"/>
  <c r="J442"/>
  <c r="J440"/>
  <c r="J436"/>
  <c r="I434"/>
  <c r="H434"/>
  <c r="G434"/>
  <c r="F434"/>
  <c r="E434"/>
  <c r="D434"/>
  <c r="C434"/>
  <c r="I430"/>
  <c r="H430"/>
  <c r="G430"/>
  <c r="F430"/>
  <c r="E430"/>
  <c r="D430"/>
  <c r="C430"/>
  <c r="I428"/>
  <c r="J426"/>
  <c r="J425"/>
  <c r="I424"/>
  <c r="H424"/>
  <c r="H423" s="1"/>
  <c r="G424"/>
  <c r="G423" s="1"/>
  <c r="F424"/>
  <c r="F412" s="1"/>
  <c r="E424"/>
  <c r="D424"/>
  <c r="D412" s="1"/>
  <c r="C424"/>
  <c r="C412" s="1"/>
  <c r="J422"/>
  <c r="J420"/>
  <c r="J419"/>
  <c r="I418"/>
  <c r="I417" s="1"/>
  <c r="H418"/>
  <c r="H417" s="1"/>
  <c r="H415" s="1"/>
  <c r="G418"/>
  <c r="G417" s="1"/>
  <c r="G415" s="1"/>
  <c r="F418"/>
  <c r="F417" s="1"/>
  <c r="F415" s="1"/>
  <c r="E418"/>
  <c r="E417" s="1"/>
  <c r="E415" s="1"/>
  <c r="D418"/>
  <c r="D417" s="1"/>
  <c r="D415" s="1"/>
  <c r="C418"/>
  <c r="C417" s="1"/>
  <c r="J416"/>
  <c r="I414"/>
  <c r="H414"/>
  <c r="G414"/>
  <c r="F414"/>
  <c r="E414"/>
  <c r="D414"/>
  <c r="C414"/>
  <c r="I413"/>
  <c r="H413"/>
  <c r="G413"/>
  <c r="F413"/>
  <c r="E413"/>
  <c r="D413"/>
  <c r="C413"/>
  <c r="I410"/>
  <c r="H410"/>
  <c r="G410"/>
  <c r="F410"/>
  <c r="E410"/>
  <c r="D410"/>
  <c r="C410"/>
  <c r="I408"/>
  <c r="I402" s="1"/>
  <c r="H408"/>
  <c r="H402" s="1"/>
  <c r="G408"/>
  <c r="F408"/>
  <c r="F402" s="1"/>
  <c r="E408"/>
  <c r="E402" s="1"/>
  <c r="D408"/>
  <c r="D402" s="1"/>
  <c r="C408"/>
  <c r="C402" s="1"/>
  <c r="I407"/>
  <c r="I405" s="1"/>
  <c r="H407"/>
  <c r="H405" s="1"/>
  <c r="G407"/>
  <c r="G405" s="1"/>
  <c r="F407"/>
  <c r="F405" s="1"/>
  <c r="E407"/>
  <c r="E405" s="1"/>
  <c r="D407"/>
  <c r="D405" s="1"/>
  <c r="C407"/>
  <c r="C401" s="1"/>
  <c r="J406"/>
  <c r="I404"/>
  <c r="I398" s="1"/>
  <c r="H404"/>
  <c r="G404"/>
  <c r="F404"/>
  <c r="F398" s="1"/>
  <c r="E404"/>
  <c r="E398" s="1"/>
  <c r="D404"/>
  <c r="D398" s="1"/>
  <c r="C404"/>
  <c r="G402"/>
  <c r="I400"/>
  <c r="H400"/>
  <c r="G400"/>
  <c r="F400"/>
  <c r="E400"/>
  <c r="D400"/>
  <c r="C400"/>
  <c r="J390"/>
  <c r="J389"/>
  <c r="J388"/>
  <c r="I379"/>
  <c r="H379"/>
  <c r="G381"/>
  <c r="F379"/>
  <c r="D379"/>
  <c r="J386"/>
  <c r="I384"/>
  <c r="H384"/>
  <c r="G384"/>
  <c r="F384"/>
  <c r="E384"/>
  <c r="D384"/>
  <c r="C384"/>
  <c r="I382"/>
  <c r="H382"/>
  <c r="G382"/>
  <c r="F382"/>
  <c r="E382"/>
  <c r="D382"/>
  <c r="C382"/>
  <c r="I380"/>
  <c r="H380"/>
  <c r="G380"/>
  <c r="F380"/>
  <c r="E380"/>
  <c r="D380"/>
  <c r="C380"/>
  <c r="J378"/>
  <c r="J377"/>
  <c r="J376"/>
  <c r="H367"/>
  <c r="G367"/>
  <c r="D367"/>
  <c r="J374"/>
  <c r="C367"/>
  <c r="I372"/>
  <c r="H372"/>
  <c r="G372"/>
  <c r="F372"/>
  <c r="E372"/>
  <c r="D372"/>
  <c r="C372"/>
  <c r="I371"/>
  <c r="H371"/>
  <c r="G371"/>
  <c r="F371"/>
  <c r="E371"/>
  <c r="D371"/>
  <c r="C371"/>
  <c r="I370"/>
  <c r="H370"/>
  <c r="G370"/>
  <c r="F370"/>
  <c r="F369"/>
  <c r="C369"/>
  <c r="I368"/>
  <c r="H368"/>
  <c r="G368"/>
  <c r="F368"/>
  <c r="E368"/>
  <c r="D368"/>
  <c r="C368"/>
  <c r="F367"/>
  <c r="J366"/>
  <c r="J365"/>
  <c r="J364"/>
  <c r="J362"/>
  <c r="J360"/>
  <c r="J359"/>
  <c r="J358"/>
  <c r="J356"/>
  <c r="J354"/>
  <c r="J353"/>
  <c r="J352"/>
  <c r="J350"/>
  <c r="I348"/>
  <c r="H348"/>
  <c r="G348"/>
  <c r="F348"/>
  <c r="E348"/>
  <c r="D348"/>
  <c r="C348"/>
  <c r="I347"/>
  <c r="H347"/>
  <c r="G347"/>
  <c r="F347"/>
  <c r="E347"/>
  <c r="D347"/>
  <c r="C347"/>
  <c r="I346"/>
  <c r="H346"/>
  <c r="G346"/>
  <c r="F346"/>
  <c r="E346"/>
  <c r="D346"/>
  <c r="C346"/>
  <c r="I344"/>
  <c r="H344"/>
  <c r="G344"/>
  <c r="F344"/>
  <c r="E344"/>
  <c r="D344"/>
  <c r="C344"/>
  <c r="J342"/>
  <c r="J341"/>
  <c r="J340"/>
  <c r="I339"/>
  <c r="I337" s="1"/>
  <c r="H339"/>
  <c r="H337" s="1"/>
  <c r="G339"/>
  <c r="G337" s="1"/>
  <c r="F339"/>
  <c r="F337" s="1"/>
  <c r="E339"/>
  <c r="E337" s="1"/>
  <c r="D339"/>
  <c r="D337" s="1"/>
  <c r="C339"/>
  <c r="C337" s="1"/>
  <c r="J338"/>
  <c r="J336"/>
  <c r="J335"/>
  <c r="I334"/>
  <c r="I333" s="1"/>
  <c r="I331" s="1"/>
  <c r="H334"/>
  <c r="H333" s="1"/>
  <c r="G334"/>
  <c r="G333" s="1"/>
  <c r="G331" s="1"/>
  <c r="F334"/>
  <c r="F333" s="1"/>
  <c r="F331" s="1"/>
  <c r="E334"/>
  <c r="E304" s="1"/>
  <c r="E292" s="1"/>
  <c r="D334"/>
  <c r="D333" s="1"/>
  <c r="C334"/>
  <c r="C333" s="1"/>
  <c r="C331" s="1"/>
  <c r="J332"/>
  <c r="J330"/>
  <c r="J329"/>
  <c r="J328"/>
  <c r="I327"/>
  <c r="I325" s="1"/>
  <c r="H327"/>
  <c r="H325" s="1"/>
  <c r="G327"/>
  <c r="G325" s="1"/>
  <c r="F327"/>
  <c r="F325" s="1"/>
  <c r="E327"/>
  <c r="E325" s="1"/>
  <c r="D327"/>
  <c r="D325" s="1"/>
  <c r="C327"/>
  <c r="J326"/>
  <c r="J324"/>
  <c r="J323"/>
  <c r="J322"/>
  <c r="I321"/>
  <c r="H321"/>
  <c r="H319" s="1"/>
  <c r="G321"/>
  <c r="G319" s="1"/>
  <c r="F321"/>
  <c r="F319" s="1"/>
  <c r="E321"/>
  <c r="D321"/>
  <c r="D319" s="1"/>
  <c r="C321"/>
  <c r="J320"/>
  <c r="J318"/>
  <c r="J317"/>
  <c r="J316"/>
  <c r="H307"/>
  <c r="G307"/>
  <c r="D307"/>
  <c r="J314"/>
  <c r="F307"/>
  <c r="I312"/>
  <c r="H312"/>
  <c r="G312"/>
  <c r="F312"/>
  <c r="E312"/>
  <c r="D312"/>
  <c r="C312"/>
  <c r="I311"/>
  <c r="H311"/>
  <c r="G311"/>
  <c r="F311"/>
  <c r="E311"/>
  <c r="D311"/>
  <c r="C311"/>
  <c r="I310"/>
  <c r="H310"/>
  <c r="G310"/>
  <c r="F310"/>
  <c r="E310"/>
  <c r="D310"/>
  <c r="C310"/>
  <c r="F309"/>
  <c r="I308"/>
  <c r="H308"/>
  <c r="G308"/>
  <c r="F308"/>
  <c r="E308"/>
  <c r="D308"/>
  <c r="C308"/>
  <c r="I306"/>
  <c r="I294" s="1"/>
  <c r="H306"/>
  <c r="H294" s="1"/>
  <c r="G306"/>
  <c r="G294" s="1"/>
  <c r="F306"/>
  <c r="F294" s="1"/>
  <c r="E306"/>
  <c r="E294" s="1"/>
  <c r="D306"/>
  <c r="D294" s="1"/>
  <c r="C306"/>
  <c r="C294" s="1"/>
  <c r="I305"/>
  <c r="I293" s="1"/>
  <c r="H305"/>
  <c r="H293" s="1"/>
  <c r="G305"/>
  <c r="G293" s="1"/>
  <c r="F305"/>
  <c r="F293" s="1"/>
  <c r="E305"/>
  <c r="E293" s="1"/>
  <c r="D305"/>
  <c r="C305"/>
  <c r="C293" s="1"/>
  <c r="H304"/>
  <c r="H292" s="1"/>
  <c r="D304"/>
  <c r="D292" s="1"/>
  <c r="I302"/>
  <c r="I290" s="1"/>
  <c r="H302"/>
  <c r="H290" s="1"/>
  <c r="G302"/>
  <c r="G290" s="1"/>
  <c r="F302"/>
  <c r="E302"/>
  <c r="E290" s="1"/>
  <c r="D302"/>
  <c r="D290" s="1"/>
  <c r="C302"/>
  <c r="C290" s="1"/>
  <c r="J300"/>
  <c r="J299"/>
  <c r="J298"/>
  <c r="I297"/>
  <c r="I295" s="1"/>
  <c r="H297"/>
  <c r="H295" s="1"/>
  <c r="G297"/>
  <c r="F297"/>
  <c r="F295" s="1"/>
  <c r="E297"/>
  <c r="E295" s="1"/>
  <c r="D297"/>
  <c r="D295" s="1"/>
  <c r="C297"/>
  <c r="J296"/>
  <c r="D293"/>
  <c r="J288"/>
  <c r="J287"/>
  <c r="J286"/>
  <c r="I285"/>
  <c r="I283" s="1"/>
  <c r="H285"/>
  <c r="H283" s="1"/>
  <c r="G285"/>
  <c r="G283" s="1"/>
  <c r="F285"/>
  <c r="F283" s="1"/>
  <c r="E285"/>
  <c r="E283" s="1"/>
  <c r="D285"/>
  <c r="D283" s="1"/>
  <c r="C285"/>
  <c r="J284"/>
  <c r="J282"/>
  <c r="J281"/>
  <c r="J280"/>
  <c r="I279"/>
  <c r="I277" s="1"/>
  <c r="H279"/>
  <c r="H277" s="1"/>
  <c r="G279"/>
  <c r="G277" s="1"/>
  <c r="F279"/>
  <c r="F277" s="1"/>
  <c r="E279"/>
  <c r="E277" s="1"/>
  <c r="D279"/>
  <c r="D277" s="1"/>
  <c r="C279"/>
  <c r="J278"/>
  <c r="J276"/>
  <c r="J275"/>
  <c r="J274"/>
  <c r="H267"/>
  <c r="F265"/>
  <c r="D267"/>
  <c r="J272"/>
  <c r="D265"/>
  <c r="I270"/>
  <c r="H270"/>
  <c r="G270"/>
  <c r="F270"/>
  <c r="E270"/>
  <c r="D270"/>
  <c r="C270"/>
  <c r="I269"/>
  <c r="H269"/>
  <c r="G269"/>
  <c r="F269"/>
  <c r="E269"/>
  <c r="D269"/>
  <c r="C269"/>
  <c r="I268"/>
  <c r="H268"/>
  <c r="G268"/>
  <c r="F268"/>
  <c r="E268"/>
  <c r="D268"/>
  <c r="C268"/>
  <c r="I266"/>
  <c r="H266"/>
  <c r="G266"/>
  <c r="F266"/>
  <c r="E266"/>
  <c r="D266"/>
  <c r="C266"/>
  <c r="J264"/>
  <c r="J263"/>
  <c r="D262"/>
  <c r="D261" s="1"/>
  <c r="D259" s="1"/>
  <c r="C262"/>
  <c r="C256" s="1"/>
  <c r="C244" s="1"/>
  <c r="I261"/>
  <c r="I259" s="1"/>
  <c r="H261"/>
  <c r="H259" s="1"/>
  <c r="G261"/>
  <c r="F261"/>
  <c r="F259" s="1"/>
  <c r="E261"/>
  <c r="E259" s="1"/>
  <c r="J260"/>
  <c r="I258"/>
  <c r="I246" s="1"/>
  <c r="H258"/>
  <c r="G258"/>
  <c r="G246" s="1"/>
  <c r="F258"/>
  <c r="F246" s="1"/>
  <c r="E258"/>
  <c r="E246" s="1"/>
  <c r="D258"/>
  <c r="D246" s="1"/>
  <c r="C258"/>
  <c r="C246" s="1"/>
  <c r="I257"/>
  <c r="I245" s="1"/>
  <c r="H257"/>
  <c r="H245" s="1"/>
  <c r="G257"/>
  <c r="G245" s="1"/>
  <c r="F257"/>
  <c r="F245" s="1"/>
  <c r="E257"/>
  <c r="E245" s="1"/>
  <c r="D257"/>
  <c r="D245" s="1"/>
  <c r="C257"/>
  <c r="C245" s="1"/>
  <c r="I256"/>
  <c r="I244" s="1"/>
  <c r="H256"/>
  <c r="H244" s="1"/>
  <c r="G256"/>
  <c r="G244" s="1"/>
  <c r="F256"/>
  <c r="F244" s="1"/>
  <c r="E256"/>
  <c r="E244" s="1"/>
  <c r="I254"/>
  <c r="I242" s="1"/>
  <c r="H254"/>
  <c r="H242" s="1"/>
  <c r="G254"/>
  <c r="G242" s="1"/>
  <c r="F254"/>
  <c r="F242" s="1"/>
  <c r="E254"/>
  <c r="D254"/>
  <c r="C254"/>
  <c r="C242" s="1"/>
  <c r="J252"/>
  <c r="J251"/>
  <c r="J250"/>
  <c r="I249"/>
  <c r="H249"/>
  <c r="G249"/>
  <c r="G247" s="1"/>
  <c r="F249"/>
  <c r="E249"/>
  <c r="D249"/>
  <c r="C249"/>
  <c r="J248"/>
  <c r="I247"/>
  <c r="H246"/>
  <c r="E242"/>
  <c r="J240"/>
  <c r="J239"/>
  <c r="I238"/>
  <c r="I214" s="1"/>
  <c r="I202" s="1"/>
  <c r="H238"/>
  <c r="H214" s="1"/>
  <c r="H202" s="1"/>
  <c r="G238"/>
  <c r="G214" s="1"/>
  <c r="G202" s="1"/>
  <c r="F238"/>
  <c r="F214" s="1"/>
  <c r="F202" s="1"/>
  <c r="E238"/>
  <c r="E214" s="1"/>
  <c r="E202" s="1"/>
  <c r="D238"/>
  <c r="D214" s="1"/>
  <c r="D202" s="1"/>
  <c r="C238"/>
  <c r="J236"/>
  <c r="J234"/>
  <c r="J233"/>
  <c r="J232"/>
  <c r="I231"/>
  <c r="I229" s="1"/>
  <c r="H231"/>
  <c r="H229" s="1"/>
  <c r="G231"/>
  <c r="G229" s="1"/>
  <c r="F231"/>
  <c r="F229" s="1"/>
  <c r="E231"/>
  <c r="E229" s="1"/>
  <c r="D231"/>
  <c r="D229" s="1"/>
  <c r="C231"/>
  <c r="J230"/>
  <c r="J228"/>
  <c r="J227"/>
  <c r="J226"/>
  <c r="I225"/>
  <c r="I223" s="1"/>
  <c r="H225"/>
  <c r="H223" s="1"/>
  <c r="G225"/>
  <c r="G223" s="1"/>
  <c r="F225"/>
  <c r="F223" s="1"/>
  <c r="E225"/>
  <c r="E223" s="1"/>
  <c r="D225"/>
  <c r="D223" s="1"/>
  <c r="C225"/>
  <c r="J224"/>
  <c r="J222"/>
  <c r="J221"/>
  <c r="J220"/>
  <c r="I219"/>
  <c r="I217" s="1"/>
  <c r="H219"/>
  <c r="H217" s="1"/>
  <c r="G219"/>
  <c r="F219"/>
  <c r="F217" s="1"/>
  <c r="E219"/>
  <c r="E217" s="1"/>
  <c r="D219"/>
  <c r="D217" s="1"/>
  <c r="C219"/>
  <c r="J218"/>
  <c r="I216"/>
  <c r="I204" s="1"/>
  <c r="H216"/>
  <c r="H204" s="1"/>
  <c r="G216"/>
  <c r="G204" s="1"/>
  <c r="F216"/>
  <c r="F204" s="1"/>
  <c r="E216"/>
  <c r="E204" s="1"/>
  <c r="D216"/>
  <c r="D204" s="1"/>
  <c r="C216"/>
  <c r="C204" s="1"/>
  <c r="I215"/>
  <c r="I203" s="1"/>
  <c r="H215"/>
  <c r="H203" s="1"/>
  <c r="G215"/>
  <c r="G203" s="1"/>
  <c r="F215"/>
  <c r="F203" s="1"/>
  <c r="E215"/>
  <c r="E203" s="1"/>
  <c r="D215"/>
  <c r="C215"/>
  <c r="C203" s="1"/>
  <c r="I212"/>
  <c r="I200" s="1"/>
  <c r="H212"/>
  <c r="H200" s="1"/>
  <c r="G212"/>
  <c r="G200" s="1"/>
  <c r="F212"/>
  <c r="F200" s="1"/>
  <c r="E212"/>
  <c r="E200" s="1"/>
  <c r="D212"/>
  <c r="D200" s="1"/>
  <c r="C212"/>
  <c r="C200" s="1"/>
  <c r="J210"/>
  <c r="J209"/>
  <c r="J208"/>
  <c r="I207"/>
  <c r="I205" s="1"/>
  <c r="H207"/>
  <c r="H205" s="1"/>
  <c r="G207"/>
  <c r="G205" s="1"/>
  <c r="F207"/>
  <c r="F205" s="1"/>
  <c r="E207"/>
  <c r="E205" s="1"/>
  <c r="D207"/>
  <c r="D205" s="1"/>
  <c r="C207"/>
  <c r="J206"/>
  <c r="J198"/>
  <c r="J197"/>
  <c r="J196"/>
  <c r="J194"/>
  <c r="J192"/>
  <c r="J191"/>
  <c r="J190"/>
  <c r="I181"/>
  <c r="E181"/>
  <c r="J188"/>
  <c r="I186"/>
  <c r="H186"/>
  <c r="G186"/>
  <c r="F186"/>
  <c r="E186"/>
  <c r="D186"/>
  <c r="C186"/>
  <c r="I185"/>
  <c r="H185"/>
  <c r="G185"/>
  <c r="F185"/>
  <c r="E185"/>
  <c r="D185"/>
  <c r="C185"/>
  <c r="I184"/>
  <c r="H184"/>
  <c r="G184"/>
  <c r="F184"/>
  <c r="E184"/>
  <c r="D184"/>
  <c r="C184"/>
  <c r="F183"/>
  <c r="I182"/>
  <c r="H182"/>
  <c r="G182"/>
  <c r="F182"/>
  <c r="E182"/>
  <c r="D182"/>
  <c r="C182"/>
  <c r="I180"/>
  <c r="I168" s="1"/>
  <c r="H180"/>
  <c r="H168" s="1"/>
  <c r="G180"/>
  <c r="G168" s="1"/>
  <c r="F180"/>
  <c r="F168" s="1"/>
  <c r="E180"/>
  <c r="D180"/>
  <c r="D168" s="1"/>
  <c r="C180"/>
  <c r="C168" s="1"/>
  <c r="I179"/>
  <c r="H179"/>
  <c r="G179"/>
  <c r="F179"/>
  <c r="F177" s="1"/>
  <c r="E179"/>
  <c r="E177" s="1"/>
  <c r="D179"/>
  <c r="C179"/>
  <c r="J178"/>
  <c r="I176"/>
  <c r="H176"/>
  <c r="G176"/>
  <c r="F176"/>
  <c r="E176"/>
  <c r="D176"/>
  <c r="C176"/>
  <c r="J174"/>
  <c r="J173"/>
  <c r="I172"/>
  <c r="I171" s="1"/>
  <c r="I169" s="1"/>
  <c r="H172"/>
  <c r="H171" s="1"/>
  <c r="H169" s="1"/>
  <c r="G172"/>
  <c r="G171" s="1"/>
  <c r="G169" s="1"/>
  <c r="F172"/>
  <c r="F171" s="1"/>
  <c r="F169" s="1"/>
  <c r="E172"/>
  <c r="E171" s="1"/>
  <c r="E169" s="1"/>
  <c r="D172"/>
  <c r="D171" s="1"/>
  <c r="D169" s="1"/>
  <c r="C172"/>
  <c r="J170"/>
  <c r="F167"/>
  <c r="I166"/>
  <c r="H166"/>
  <c r="G166"/>
  <c r="F166"/>
  <c r="E166"/>
  <c r="D166"/>
  <c r="C166"/>
  <c r="I162"/>
  <c r="I150" s="1"/>
  <c r="H162"/>
  <c r="H150" s="1"/>
  <c r="G162"/>
  <c r="G150" s="1"/>
  <c r="F162"/>
  <c r="F150" s="1"/>
  <c r="E162"/>
  <c r="E150" s="1"/>
  <c r="D162"/>
  <c r="C162"/>
  <c r="C150" s="1"/>
  <c r="I161"/>
  <c r="I159" s="1"/>
  <c r="H161"/>
  <c r="G161"/>
  <c r="G149" s="1"/>
  <c r="F161"/>
  <c r="E161"/>
  <c r="E159" s="1"/>
  <c r="E147" s="1"/>
  <c r="D161"/>
  <c r="C161"/>
  <c r="C159" s="1"/>
  <c r="J160"/>
  <c r="I158"/>
  <c r="H158"/>
  <c r="H146" s="1"/>
  <c r="G158"/>
  <c r="F158"/>
  <c r="F146" s="1"/>
  <c r="E158"/>
  <c r="D158"/>
  <c r="C158"/>
  <c r="J156"/>
  <c r="J155"/>
  <c r="I154"/>
  <c r="I153" s="1"/>
  <c r="I151" s="1"/>
  <c r="H154"/>
  <c r="H153" s="1"/>
  <c r="H151" s="1"/>
  <c r="G154"/>
  <c r="G153" s="1"/>
  <c r="G151" s="1"/>
  <c r="F154"/>
  <c r="F153" s="1"/>
  <c r="F151" s="1"/>
  <c r="E154"/>
  <c r="E153" s="1"/>
  <c r="E151" s="1"/>
  <c r="D154"/>
  <c r="D153" s="1"/>
  <c r="D151" s="1"/>
  <c r="C154"/>
  <c r="C153" s="1"/>
  <c r="J152"/>
  <c r="I148"/>
  <c r="H148"/>
  <c r="G148"/>
  <c r="F148"/>
  <c r="E148"/>
  <c r="D148"/>
  <c r="C148"/>
  <c r="J144"/>
  <c r="J143"/>
  <c r="I142"/>
  <c r="I141" s="1"/>
  <c r="I139" s="1"/>
  <c r="H142"/>
  <c r="H141" s="1"/>
  <c r="H139" s="1"/>
  <c r="G142"/>
  <c r="G141" s="1"/>
  <c r="G139" s="1"/>
  <c r="F142"/>
  <c r="E142"/>
  <c r="E141" s="1"/>
  <c r="E139" s="1"/>
  <c r="D142"/>
  <c r="D141" s="1"/>
  <c r="D139" s="1"/>
  <c r="C142"/>
  <c r="C141" s="1"/>
  <c r="C139" s="1"/>
  <c r="F141"/>
  <c r="F139" s="1"/>
  <c r="J140"/>
  <c r="J138"/>
  <c r="J137"/>
  <c r="J136"/>
  <c r="I135"/>
  <c r="I133" s="1"/>
  <c r="H135"/>
  <c r="H133" s="1"/>
  <c r="G135"/>
  <c r="G133" s="1"/>
  <c r="F135"/>
  <c r="F133" s="1"/>
  <c r="E135"/>
  <c r="E133" s="1"/>
  <c r="D135"/>
  <c r="D133" s="1"/>
  <c r="C135"/>
  <c r="C133" s="1"/>
  <c r="J134"/>
  <c r="J132"/>
  <c r="J131"/>
  <c r="J130"/>
  <c r="I129"/>
  <c r="I127" s="1"/>
  <c r="H129"/>
  <c r="H127" s="1"/>
  <c r="G129"/>
  <c r="G127" s="1"/>
  <c r="F129"/>
  <c r="F127" s="1"/>
  <c r="E129"/>
  <c r="E127" s="1"/>
  <c r="D129"/>
  <c r="D127" s="1"/>
  <c r="C129"/>
  <c r="C127" s="1"/>
  <c r="J128"/>
  <c r="J126"/>
  <c r="J125"/>
  <c r="J124"/>
  <c r="I123"/>
  <c r="I121" s="1"/>
  <c r="H123"/>
  <c r="H121" s="1"/>
  <c r="G123"/>
  <c r="G121" s="1"/>
  <c r="F123"/>
  <c r="F121" s="1"/>
  <c r="E123"/>
  <c r="E121" s="1"/>
  <c r="D123"/>
  <c r="D121" s="1"/>
  <c r="C123"/>
  <c r="C121" s="1"/>
  <c r="J122"/>
  <c r="I120"/>
  <c r="I108" s="1"/>
  <c r="H120"/>
  <c r="H108" s="1"/>
  <c r="G120"/>
  <c r="G108" s="1"/>
  <c r="F120"/>
  <c r="F108" s="1"/>
  <c r="E120"/>
  <c r="E108" s="1"/>
  <c r="D120"/>
  <c r="D108" s="1"/>
  <c r="C120"/>
  <c r="I119"/>
  <c r="I117" s="1"/>
  <c r="H119"/>
  <c r="H117" s="1"/>
  <c r="G119"/>
  <c r="G117" s="1"/>
  <c r="F119"/>
  <c r="F117" s="1"/>
  <c r="E119"/>
  <c r="E117" s="1"/>
  <c r="D119"/>
  <c r="D117" s="1"/>
  <c r="D105" s="1"/>
  <c r="C119"/>
  <c r="C117" s="1"/>
  <c r="J118"/>
  <c r="I116"/>
  <c r="I104" s="1"/>
  <c r="H116"/>
  <c r="G116"/>
  <c r="F116"/>
  <c r="E116"/>
  <c r="D116"/>
  <c r="C116"/>
  <c r="C104" s="1"/>
  <c r="J114"/>
  <c r="J113"/>
  <c r="J112"/>
  <c r="I111"/>
  <c r="I109" s="1"/>
  <c r="H111"/>
  <c r="H109" s="1"/>
  <c r="G111"/>
  <c r="G109" s="1"/>
  <c r="F111"/>
  <c r="F109" s="1"/>
  <c r="E111"/>
  <c r="E109" s="1"/>
  <c r="D111"/>
  <c r="D109" s="1"/>
  <c r="C111"/>
  <c r="J110"/>
  <c r="I106"/>
  <c r="H106"/>
  <c r="G106"/>
  <c r="F106"/>
  <c r="E106"/>
  <c r="D106"/>
  <c r="C106"/>
  <c r="J102"/>
  <c r="J101"/>
  <c r="I100"/>
  <c r="I99" s="1"/>
  <c r="I97" s="1"/>
  <c r="H100"/>
  <c r="H99" s="1"/>
  <c r="H97" s="1"/>
  <c r="G100"/>
  <c r="G99" s="1"/>
  <c r="G97" s="1"/>
  <c r="F100"/>
  <c r="F99" s="1"/>
  <c r="F97" s="1"/>
  <c r="E100"/>
  <c r="D100"/>
  <c r="C100"/>
  <c r="C99" s="1"/>
  <c r="C97" s="1"/>
  <c r="E99"/>
  <c r="E97" s="1"/>
  <c r="J98"/>
  <c r="J96"/>
  <c r="J95"/>
  <c r="J94"/>
  <c r="I93"/>
  <c r="H93"/>
  <c r="H91" s="1"/>
  <c r="G93"/>
  <c r="G91" s="1"/>
  <c r="F93"/>
  <c r="F91" s="1"/>
  <c r="E93"/>
  <c r="E91" s="1"/>
  <c r="D93"/>
  <c r="D91" s="1"/>
  <c r="C93"/>
  <c r="C91" s="1"/>
  <c r="J92"/>
  <c r="I91"/>
  <c r="J90"/>
  <c r="J89"/>
  <c r="J88"/>
  <c r="I87"/>
  <c r="H87"/>
  <c r="H85" s="1"/>
  <c r="G87"/>
  <c r="G85" s="1"/>
  <c r="F87"/>
  <c r="F85" s="1"/>
  <c r="E87"/>
  <c r="E85" s="1"/>
  <c r="D87"/>
  <c r="D85" s="1"/>
  <c r="C87"/>
  <c r="C85" s="1"/>
  <c r="J86"/>
  <c r="I85"/>
  <c r="J84"/>
  <c r="J83"/>
  <c r="J82"/>
  <c r="I81"/>
  <c r="H81"/>
  <c r="H79" s="1"/>
  <c r="G81"/>
  <c r="G79" s="1"/>
  <c r="F81"/>
  <c r="F79" s="1"/>
  <c r="E81"/>
  <c r="E79" s="1"/>
  <c r="D81"/>
  <c r="D79" s="1"/>
  <c r="C81"/>
  <c r="C79" s="1"/>
  <c r="J80"/>
  <c r="I79"/>
  <c r="I77"/>
  <c r="H77"/>
  <c r="G77"/>
  <c r="G75" s="1"/>
  <c r="F77"/>
  <c r="F75" s="1"/>
  <c r="E77"/>
  <c r="E75" s="1"/>
  <c r="D77"/>
  <c r="C77"/>
  <c r="J76"/>
  <c r="I74"/>
  <c r="H74"/>
  <c r="G74"/>
  <c r="F74"/>
  <c r="E74"/>
  <c r="E62" s="1"/>
  <c r="D74"/>
  <c r="C74"/>
  <c r="I72"/>
  <c r="I69" s="1"/>
  <c r="I67" s="1"/>
  <c r="H72"/>
  <c r="H78" s="1"/>
  <c r="H66" s="1"/>
  <c r="G72"/>
  <c r="G78" s="1"/>
  <c r="G66" s="1"/>
  <c r="F72"/>
  <c r="F78" s="1"/>
  <c r="F66" s="1"/>
  <c r="E72"/>
  <c r="E78" s="1"/>
  <c r="E66" s="1"/>
  <c r="D72"/>
  <c r="D78" s="1"/>
  <c r="D66" s="1"/>
  <c r="C72"/>
  <c r="C69" s="1"/>
  <c r="C67" s="1"/>
  <c r="J71"/>
  <c r="J70"/>
  <c r="F69"/>
  <c r="F67" s="1"/>
  <c r="J68"/>
  <c r="I64"/>
  <c r="H64"/>
  <c r="G64"/>
  <c r="F64"/>
  <c r="E64"/>
  <c r="D64"/>
  <c r="J60"/>
  <c r="J59"/>
  <c r="I58"/>
  <c r="I57" s="1"/>
  <c r="I55" s="1"/>
  <c r="H58"/>
  <c r="H57" s="1"/>
  <c r="H55" s="1"/>
  <c r="G58"/>
  <c r="G57" s="1"/>
  <c r="G55" s="1"/>
  <c r="F58"/>
  <c r="F57" s="1"/>
  <c r="F55" s="1"/>
  <c r="E58"/>
  <c r="E57" s="1"/>
  <c r="E55" s="1"/>
  <c r="D58"/>
  <c r="D57" s="1"/>
  <c r="D55" s="1"/>
  <c r="C58"/>
  <c r="J56"/>
  <c r="J54"/>
  <c r="J53"/>
  <c r="J52"/>
  <c r="I51"/>
  <c r="I49" s="1"/>
  <c r="H51"/>
  <c r="H49" s="1"/>
  <c r="G51"/>
  <c r="G49" s="1"/>
  <c r="F51"/>
  <c r="F49" s="1"/>
  <c r="E51"/>
  <c r="E49" s="1"/>
  <c r="D51"/>
  <c r="D49" s="1"/>
  <c r="C51"/>
  <c r="J50"/>
  <c r="J48"/>
  <c r="J47"/>
  <c r="J46"/>
  <c r="I45"/>
  <c r="I43" s="1"/>
  <c r="H45"/>
  <c r="H43" s="1"/>
  <c r="G45"/>
  <c r="G43" s="1"/>
  <c r="F45"/>
  <c r="F43" s="1"/>
  <c r="E45"/>
  <c r="E43" s="1"/>
  <c r="D45"/>
  <c r="D43" s="1"/>
  <c r="C45"/>
  <c r="J44"/>
  <c r="J42"/>
  <c r="J41"/>
  <c r="J40"/>
  <c r="I39"/>
  <c r="I37" s="1"/>
  <c r="H39"/>
  <c r="H37" s="1"/>
  <c r="G39"/>
  <c r="G37" s="1"/>
  <c r="F39"/>
  <c r="F37" s="1"/>
  <c r="E39"/>
  <c r="E37" s="1"/>
  <c r="D39"/>
  <c r="D37" s="1"/>
  <c r="C39"/>
  <c r="J38"/>
  <c r="J36"/>
  <c r="J35"/>
  <c r="J34"/>
  <c r="D21"/>
  <c r="B33"/>
  <c r="I32"/>
  <c r="I31" s="1"/>
  <c r="H32"/>
  <c r="G32"/>
  <c r="G31" s="1"/>
  <c r="F32"/>
  <c r="F31" s="1"/>
  <c r="E32"/>
  <c r="E31" s="1"/>
  <c r="D32"/>
  <c r="C32"/>
  <c r="I30"/>
  <c r="I27" s="1"/>
  <c r="I25" s="1"/>
  <c r="H30"/>
  <c r="H27" s="1"/>
  <c r="H25" s="1"/>
  <c r="G30"/>
  <c r="G27" s="1"/>
  <c r="G25" s="1"/>
  <c r="F30"/>
  <c r="E30"/>
  <c r="E27" s="1"/>
  <c r="E25" s="1"/>
  <c r="D30"/>
  <c r="D27" s="1"/>
  <c r="C30"/>
  <c r="C27" s="1"/>
  <c r="C25" s="1"/>
  <c r="J29"/>
  <c r="J28"/>
  <c r="B27"/>
  <c r="J26"/>
  <c r="I24"/>
  <c r="H24"/>
  <c r="G24"/>
  <c r="F24"/>
  <c r="E24"/>
  <c r="D24"/>
  <c r="C24"/>
  <c r="I23"/>
  <c r="H23"/>
  <c r="G23"/>
  <c r="F23"/>
  <c r="E23"/>
  <c r="D23"/>
  <c r="C23"/>
  <c r="I22"/>
  <c r="H22"/>
  <c r="G22"/>
  <c r="F22"/>
  <c r="E22"/>
  <c r="D22"/>
  <c r="C22"/>
  <c r="H21"/>
  <c r="F21"/>
  <c r="F304" l="1"/>
  <c r="F292" s="1"/>
  <c r="H412"/>
  <c r="E333"/>
  <c r="E331" s="1"/>
  <c r="J657"/>
  <c r="I149"/>
  <c r="J659"/>
  <c r="C423"/>
  <c r="G412"/>
  <c r="D423"/>
  <c r="D421" s="1"/>
  <c r="D409" s="1"/>
  <c r="G411"/>
  <c r="G421"/>
  <c r="G409" s="1"/>
  <c r="C656"/>
  <c r="K656"/>
  <c r="C394"/>
  <c r="H237"/>
  <c r="H235" s="1"/>
  <c r="C574"/>
  <c r="D256"/>
  <c r="D244" s="1"/>
  <c r="J244" s="1"/>
  <c r="C304"/>
  <c r="C292" s="1"/>
  <c r="G304"/>
  <c r="G292" s="1"/>
  <c r="I304"/>
  <c r="I292" s="1"/>
  <c r="E16"/>
  <c r="E149"/>
  <c r="F394"/>
  <c r="I392"/>
  <c r="E438"/>
  <c r="E432" s="1"/>
  <c r="E396" s="1"/>
  <c r="C149"/>
  <c r="I451"/>
  <c r="F65"/>
  <c r="E73"/>
  <c r="G73"/>
  <c r="F115"/>
  <c r="F103" s="1"/>
  <c r="H115"/>
  <c r="E394"/>
  <c r="E10" s="1"/>
  <c r="I394"/>
  <c r="I401"/>
  <c r="G449"/>
  <c r="G447" s="1"/>
  <c r="G445" s="1"/>
  <c r="I501"/>
  <c r="C532"/>
  <c r="C526" s="1"/>
  <c r="E532"/>
  <c r="E526" s="1"/>
  <c r="J540"/>
  <c r="G504"/>
  <c r="C437"/>
  <c r="C435" s="1"/>
  <c r="C429" s="1"/>
  <c r="G20"/>
  <c r="H107"/>
  <c r="E403"/>
  <c r="E397" s="1"/>
  <c r="G403"/>
  <c r="G397" s="1"/>
  <c r="I403"/>
  <c r="F441"/>
  <c r="F439" s="1"/>
  <c r="C452"/>
  <c r="C451" s="1"/>
  <c r="C20"/>
  <c r="C31"/>
  <c r="G16"/>
  <c r="I62"/>
  <c r="C65"/>
  <c r="C75"/>
  <c r="I65"/>
  <c r="I75"/>
  <c r="D104"/>
  <c r="D115"/>
  <c r="D103" s="1"/>
  <c r="C146"/>
  <c r="C157"/>
  <c r="E146"/>
  <c r="E157"/>
  <c r="E145" s="1"/>
  <c r="G146"/>
  <c r="I146"/>
  <c r="I157"/>
  <c r="I145" s="1"/>
  <c r="D149"/>
  <c r="D159"/>
  <c r="D157" s="1"/>
  <c r="F159"/>
  <c r="F147" s="1"/>
  <c r="H149"/>
  <c r="H159"/>
  <c r="H157" s="1"/>
  <c r="D164"/>
  <c r="F164"/>
  <c r="F175"/>
  <c r="C177"/>
  <c r="C165" s="1"/>
  <c r="G167"/>
  <c r="G177"/>
  <c r="G165" s="1"/>
  <c r="I167"/>
  <c r="I177"/>
  <c r="I175" s="1"/>
  <c r="I163" s="1"/>
  <c r="C398"/>
  <c r="C405"/>
  <c r="C399" s="1"/>
  <c r="C428"/>
  <c r="G428"/>
  <c r="F470"/>
  <c r="F487"/>
  <c r="F469" s="1"/>
  <c r="G532"/>
  <c r="G526" s="1"/>
  <c r="I527"/>
  <c r="I503" s="1"/>
  <c r="I532"/>
  <c r="I530" s="1"/>
  <c r="I524" s="1"/>
  <c r="E503"/>
  <c r="E20"/>
  <c r="I20"/>
  <c r="D31"/>
  <c r="D19" s="1"/>
  <c r="H31"/>
  <c r="H19" s="1"/>
  <c r="C62"/>
  <c r="G62"/>
  <c r="E65"/>
  <c r="D62"/>
  <c r="F62"/>
  <c r="F73"/>
  <c r="H62"/>
  <c r="D65"/>
  <c r="D75"/>
  <c r="D73" s="1"/>
  <c r="H65"/>
  <c r="H75"/>
  <c r="H73" s="1"/>
  <c r="D107"/>
  <c r="C115"/>
  <c r="E104"/>
  <c r="E115"/>
  <c r="G104"/>
  <c r="G115"/>
  <c r="I115"/>
  <c r="F18"/>
  <c r="D146"/>
  <c r="G159"/>
  <c r="G157" s="1"/>
  <c r="G145" s="1"/>
  <c r="H164"/>
  <c r="E167"/>
  <c r="C164"/>
  <c r="E164"/>
  <c r="E175"/>
  <c r="E163" s="1"/>
  <c r="G164"/>
  <c r="I164"/>
  <c r="D167"/>
  <c r="D177"/>
  <c r="D175" s="1"/>
  <c r="H177"/>
  <c r="H175" s="1"/>
  <c r="H163" s="1"/>
  <c r="E165"/>
  <c r="J372"/>
  <c r="E401"/>
  <c r="D403"/>
  <c r="D397" s="1"/>
  <c r="F403"/>
  <c r="H398"/>
  <c r="H403"/>
  <c r="H397" s="1"/>
  <c r="E428"/>
  <c r="E392" s="1"/>
  <c r="F428"/>
  <c r="F392" s="1"/>
  <c r="G451"/>
  <c r="I505"/>
  <c r="I504"/>
  <c r="C527"/>
  <c r="C503" s="1"/>
  <c r="G527"/>
  <c r="G503" s="1"/>
  <c r="D527"/>
  <c r="D503" s="1"/>
  <c r="D532"/>
  <c r="D530" s="1"/>
  <c r="D524" s="1"/>
  <c r="F532"/>
  <c r="F526" s="1"/>
  <c r="H527"/>
  <c r="H503" s="1"/>
  <c r="H532"/>
  <c r="H530" s="1"/>
  <c r="H524" s="1"/>
  <c r="F764"/>
  <c r="E343"/>
  <c r="G343"/>
  <c r="E399"/>
  <c r="J139"/>
  <c r="J182"/>
  <c r="F255"/>
  <c r="F243" s="1"/>
  <c r="J266"/>
  <c r="H265"/>
  <c r="J311"/>
  <c r="F471"/>
  <c r="J586"/>
  <c r="F149"/>
  <c r="D181"/>
  <c r="F237"/>
  <c r="J258"/>
  <c r="J262"/>
  <c r="H309"/>
  <c r="J444"/>
  <c r="G438"/>
  <c r="G432" s="1"/>
  <c r="G396" s="1"/>
  <c r="G12" s="1"/>
  <c r="C501"/>
  <c r="J744"/>
  <c r="G69"/>
  <c r="G67" s="1"/>
  <c r="I16"/>
  <c r="J22"/>
  <c r="H181"/>
  <c r="H211"/>
  <c r="H199" s="1"/>
  <c r="J246"/>
  <c r="D441"/>
  <c r="D439" s="1"/>
  <c r="E447"/>
  <c r="E445" s="1"/>
  <c r="F438"/>
  <c r="F432" s="1"/>
  <c r="F396" s="1"/>
  <c r="F12" s="1"/>
  <c r="J610"/>
  <c r="F16"/>
  <c r="C16"/>
  <c r="E69"/>
  <c r="E67" s="1"/>
  <c r="H105"/>
  <c r="J172"/>
  <c r="H183"/>
  <c r="J186"/>
  <c r="E255"/>
  <c r="E243" s="1"/>
  <c r="J270"/>
  <c r="J368"/>
  <c r="C505"/>
  <c r="F754"/>
  <c r="J765"/>
  <c r="D766"/>
  <c r="J769"/>
  <c r="E19"/>
  <c r="I19"/>
  <c r="I78"/>
  <c r="I66" s="1"/>
  <c r="J116"/>
  <c r="J121"/>
  <c r="J133"/>
  <c r="J154"/>
  <c r="J24"/>
  <c r="J32"/>
  <c r="J58"/>
  <c r="C78"/>
  <c r="C66" s="1"/>
  <c r="J66" s="1"/>
  <c r="J100"/>
  <c r="D99"/>
  <c r="D97" s="1"/>
  <c r="J97" s="1"/>
  <c r="F107"/>
  <c r="F105"/>
  <c r="I147"/>
  <c r="J30"/>
  <c r="G19"/>
  <c r="C57"/>
  <c r="J57" s="1"/>
  <c r="F181"/>
  <c r="G18"/>
  <c r="J106"/>
  <c r="J127"/>
  <c r="C167"/>
  <c r="J185"/>
  <c r="J212"/>
  <c r="J216"/>
  <c r="D237"/>
  <c r="I237"/>
  <c r="I235" s="1"/>
  <c r="I211" s="1"/>
  <c r="I199" s="1"/>
  <c r="J245"/>
  <c r="E247"/>
  <c r="E253" s="1"/>
  <c r="E241" s="1"/>
  <c r="J257"/>
  <c r="F267"/>
  <c r="J269"/>
  <c r="J293"/>
  <c r="F345"/>
  <c r="J347"/>
  <c r="D343"/>
  <c r="H343"/>
  <c r="G369"/>
  <c r="J383"/>
  <c r="G379"/>
  <c r="J400"/>
  <c r="G394"/>
  <c r="G399"/>
  <c r="G401"/>
  <c r="H441"/>
  <c r="H439" s="1"/>
  <c r="D538"/>
  <c r="H536"/>
  <c r="H538"/>
  <c r="G505"/>
  <c r="D740"/>
  <c r="D742"/>
  <c r="H740"/>
  <c r="H742"/>
  <c r="D752"/>
  <c r="D754"/>
  <c r="H752"/>
  <c r="H754"/>
  <c r="J142"/>
  <c r="J148"/>
  <c r="H167"/>
  <c r="E168"/>
  <c r="J168" s="1"/>
  <c r="D183"/>
  <c r="J184"/>
  <c r="J215"/>
  <c r="E237"/>
  <c r="E235" s="1"/>
  <c r="E211" s="1"/>
  <c r="E199" s="1"/>
  <c r="F247"/>
  <c r="F253" s="1"/>
  <c r="F241" s="1"/>
  <c r="D255"/>
  <c r="D243" s="1"/>
  <c r="J268"/>
  <c r="C303"/>
  <c r="C291" s="1"/>
  <c r="G303"/>
  <c r="G291" s="1"/>
  <c r="J308"/>
  <c r="D309"/>
  <c r="J312"/>
  <c r="J327"/>
  <c r="G345"/>
  <c r="J346"/>
  <c r="J382"/>
  <c r="D411"/>
  <c r="J414"/>
  <c r="E412"/>
  <c r="E423"/>
  <c r="I423"/>
  <c r="I412"/>
  <c r="I447"/>
  <c r="I445" s="1"/>
  <c r="J453"/>
  <c r="F451"/>
  <c r="H470"/>
  <c r="E506"/>
  <c r="E508"/>
  <c r="J518"/>
  <c r="F527"/>
  <c r="F503" s="1"/>
  <c r="J528"/>
  <c r="C504"/>
  <c r="D529"/>
  <c r="D505" s="1"/>
  <c r="H529"/>
  <c r="F538"/>
  <c r="J162"/>
  <c r="J166"/>
  <c r="J180"/>
  <c r="J200"/>
  <c r="J302"/>
  <c r="H421"/>
  <c r="H409" s="1"/>
  <c r="H411"/>
  <c r="E488"/>
  <c r="E487" s="1"/>
  <c r="E505"/>
  <c r="J204"/>
  <c r="J294"/>
  <c r="J310"/>
  <c r="J321"/>
  <c r="J348"/>
  <c r="J371"/>
  <c r="J384"/>
  <c r="J417"/>
  <c r="C421"/>
  <c r="C409" s="1"/>
  <c r="C411"/>
  <c r="J443"/>
  <c r="G441"/>
  <c r="G439" s="1"/>
  <c r="D469"/>
  <c r="D471"/>
  <c r="H469"/>
  <c r="H471"/>
  <c r="J413"/>
  <c r="H394"/>
  <c r="I438"/>
  <c r="I432" s="1"/>
  <c r="I396" s="1"/>
  <c r="E452"/>
  <c r="E451" s="1"/>
  <c r="H438"/>
  <c r="H432" s="1"/>
  <c r="H396" s="1"/>
  <c r="J507"/>
  <c r="E504"/>
  <c r="G525"/>
  <c r="G501" s="1"/>
  <c r="J544"/>
  <c r="G536"/>
  <c r="J556"/>
  <c r="J568"/>
  <c r="J580"/>
  <c r="J604"/>
  <c r="J688"/>
  <c r="J712"/>
  <c r="J743"/>
  <c r="J753"/>
  <c r="J757"/>
  <c r="J768"/>
  <c r="J410"/>
  <c r="F423"/>
  <c r="F421" s="1"/>
  <c r="F409" s="1"/>
  <c r="J495"/>
  <c r="J511"/>
  <c r="J598"/>
  <c r="J756"/>
  <c r="J767"/>
  <c r="J772"/>
  <c r="J472"/>
  <c r="E501"/>
  <c r="J541"/>
  <c r="E536"/>
  <c r="I536"/>
  <c r="J550"/>
  <c r="J562"/>
  <c r="J574"/>
  <c r="J592"/>
  <c r="D536"/>
  <c r="J616"/>
  <c r="J682"/>
  <c r="J706"/>
  <c r="J741"/>
  <c r="J745"/>
  <c r="J755"/>
  <c r="J760"/>
  <c r="F381"/>
  <c r="J380"/>
  <c r="J370"/>
  <c r="H18"/>
  <c r="J23"/>
  <c r="D16"/>
  <c r="H16"/>
  <c r="D20"/>
  <c r="H20"/>
  <c r="G21"/>
  <c r="J39"/>
  <c r="C37"/>
  <c r="J37" s="1"/>
  <c r="G65"/>
  <c r="F104"/>
  <c r="J120"/>
  <c r="C108"/>
  <c r="J161"/>
  <c r="D247"/>
  <c r="D253" s="1"/>
  <c r="D241" s="1"/>
  <c r="D25"/>
  <c r="F27"/>
  <c r="F25" s="1"/>
  <c r="F19"/>
  <c r="J33"/>
  <c r="J64"/>
  <c r="D69"/>
  <c r="H69"/>
  <c r="H67" s="1"/>
  <c r="J72"/>
  <c r="J74"/>
  <c r="J119"/>
  <c r="C107"/>
  <c r="G107"/>
  <c r="D150"/>
  <c r="J150" s="1"/>
  <c r="C171"/>
  <c r="J189"/>
  <c r="G181"/>
  <c r="G183"/>
  <c r="D203"/>
  <c r="J203" s="1"/>
  <c r="J219"/>
  <c r="C217"/>
  <c r="G217"/>
  <c r="J231"/>
  <c r="C229"/>
  <c r="J229" s="1"/>
  <c r="F301"/>
  <c r="F289" s="1"/>
  <c r="F20"/>
  <c r="E21"/>
  <c r="I21"/>
  <c r="J51"/>
  <c r="C49"/>
  <c r="J49" s="1"/>
  <c r="J79"/>
  <c r="J81"/>
  <c r="J85"/>
  <c r="J87"/>
  <c r="J91"/>
  <c r="J93"/>
  <c r="H104"/>
  <c r="J111"/>
  <c r="C109"/>
  <c r="J109" s="1"/>
  <c r="J179"/>
  <c r="J207"/>
  <c r="C205"/>
  <c r="J205" s="1"/>
  <c r="J238"/>
  <c r="C214"/>
  <c r="H247"/>
  <c r="H253" s="1"/>
  <c r="H241" s="1"/>
  <c r="H255"/>
  <c r="H243" s="1"/>
  <c r="D242"/>
  <c r="J242" s="1"/>
  <c r="J254"/>
  <c r="J45"/>
  <c r="C43"/>
  <c r="J43" s="1"/>
  <c r="J77"/>
  <c r="E107"/>
  <c r="I107"/>
  <c r="J123"/>
  <c r="J129"/>
  <c r="J135"/>
  <c r="J141"/>
  <c r="J153"/>
  <c r="C151"/>
  <c r="J151" s="1"/>
  <c r="J195"/>
  <c r="J193"/>
  <c r="J225"/>
  <c r="C223"/>
  <c r="J223" s="1"/>
  <c r="C237"/>
  <c r="C213" s="1"/>
  <c r="G237"/>
  <c r="G235" s="1"/>
  <c r="I253"/>
  <c r="I241" s="1"/>
  <c r="J158"/>
  <c r="J176"/>
  <c r="E183"/>
  <c r="I183"/>
  <c r="F303"/>
  <c r="F291" s="1"/>
  <c r="E319"/>
  <c r="E301" s="1"/>
  <c r="E289" s="1"/>
  <c r="E303"/>
  <c r="E291" s="1"/>
  <c r="I319"/>
  <c r="I301" s="1"/>
  <c r="I289" s="1"/>
  <c r="I303"/>
  <c r="I291" s="1"/>
  <c r="D331"/>
  <c r="D301" s="1"/>
  <c r="D289" s="1"/>
  <c r="D303"/>
  <c r="H331"/>
  <c r="H301" s="1"/>
  <c r="H289" s="1"/>
  <c r="H303"/>
  <c r="H291" s="1"/>
  <c r="J337"/>
  <c r="J344"/>
  <c r="F343"/>
  <c r="J361"/>
  <c r="G398"/>
  <c r="J434"/>
  <c r="D428"/>
  <c r="H428"/>
  <c r="E265"/>
  <c r="E267"/>
  <c r="I265"/>
  <c r="I267"/>
  <c r="J285"/>
  <c r="C283"/>
  <c r="J283" s="1"/>
  <c r="J304"/>
  <c r="J305"/>
  <c r="J306"/>
  <c r="E307"/>
  <c r="E309"/>
  <c r="I307"/>
  <c r="I309"/>
  <c r="J339"/>
  <c r="J424"/>
  <c r="J473"/>
  <c r="D452"/>
  <c r="D451" s="1"/>
  <c r="D449"/>
  <c r="H452"/>
  <c r="H451" s="1"/>
  <c r="H449"/>
  <c r="J249"/>
  <c r="C247"/>
  <c r="I255"/>
  <c r="I243" s="1"/>
  <c r="C261"/>
  <c r="G259"/>
  <c r="G253" s="1"/>
  <c r="G241" s="1"/>
  <c r="G255"/>
  <c r="G243" s="1"/>
  <c r="J279"/>
  <c r="C277"/>
  <c r="J277" s="1"/>
  <c r="F290"/>
  <c r="J290" s="1"/>
  <c r="J355"/>
  <c r="J404"/>
  <c r="D399"/>
  <c r="H399"/>
  <c r="I415"/>
  <c r="J273"/>
  <c r="C267"/>
  <c r="G265"/>
  <c r="G267"/>
  <c r="J315"/>
  <c r="C295"/>
  <c r="G295"/>
  <c r="G301" s="1"/>
  <c r="G289" s="1"/>
  <c r="J297"/>
  <c r="C309"/>
  <c r="G309"/>
  <c r="C319"/>
  <c r="C325"/>
  <c r="J325" s="1"/>
  <c r="J334"/>
  <c r="J402"/>
  <c r="C447"/>
  <c r="J465"/>
  <c r="C463"/>
  <c r="J463" s="1"/>
  <c r="J477"/>
  <c r="G471"/>
  <c r="E469"/>
  <c r="I470"/>
  <c r="J333"/>
  <c r="I343"/>
  <c r="I345"/>
  <c r="E367"/>
  <c r="E369"/>
  <c r="I367"/>
  <c r="I369"/>
  <c r="E379"/>
  <c r="E381"/>
  <c r="F401"/>
  <c r="J407"/>
  <c r="J408"/>
  <c r="F506"/>
  <c r="F508"/>
  <c r="J514"/>
  <c r="J520"/>
  <c r="F525"/>
  <c r="F501" s="1"/>
  <c r="J531"/>
  <c r="J533"/>
  <c r="J534"/>
  <c r="J535"/>
  <c r="E345"/>
  <c r="J351"/>
  <c r="J357"/>
  <c r="J363"/>
  <c r="J375"/>
  <c r="J387"/>
  <c r="J418"/>
  <c r="J430"/>
  <c r="D394"/>
  <c r="C438"/>
  <c r="E441"/>
  <c r="E439" s="1"/>
  <c r="E437"/>
  <c r="E435" s="1"/>
  <c r="I441"/>
  <c r="I439" s="1"/>
  <c r="I437"/>
  <c r="I435" s="1"/>
  <c r="J459"/>
  <c r="C457"/>
  <c r="J457" s="1"/>
  <c r="J474"/>
  <c r="D450"/>
  <c r="D438" s="1"/>
  <c r="D432" s="1"/>
  <c r="D396" s="1"/>
  <c r="J483"/>
  <c r="J481"/>
  <c r="J537"/>
  <c r="D345"/>
  <c r="H345"/>
  <c r="D369"/>
  <c r="H369"/>
  <c r="D381"/>
  <c r="H381"/>
  <c r="D401"/>
  <c r="H401"/>
  <c r="C415"/>
  <c r="C441"/>
  <c r="E471"/>
  <c r="I471"/>
  <c r="J489"/>
  <c r="J493"/>
  <c r="H504"/>
  <c r="I381"/>
  <c r="J510"/>
  <c r="D506"/>
  <c r="D508"/>
  <c r="H506"/>
  <c r="H508"/>
  <c r="D525"/>
  <c r="D501" s="1"/>
  <c r="H525"/>
  <c r="H501" s="1"/>
  <c r="J539"/>
  <c r="F505"/>
  <c r="F449"/>
  <c r="G470"/>
  <c r="J509"/>
  <c r="F504"/>
  <c r="D504"/>
  <c r="G538"/>
  <c r="C548"/>
  <c r="J548" s="1"/>
  <c r="C554"/>
  <c r="J554" s="1"/>
  <c r="C560"/>
  <c r="J560" s="1"/>
  <c r="C566"/>
  <c r="J566" s="1"/>
  <c r="C572"/>
  <c r="J572" s="1"/>
  <c r="F578"/>
  <c r="J578" s="1"/>
  <c r="F584"/>
  <c r="J584" s="1"/>
  <c r="J590"/>
  <c r="J602"/>
  <c r="J608"/>
  <c r="J614"/>
  <c r="J622"/>
  <c r="J620"/>
  <c r="J646"/>
  <c r="J644"/>
  <c r="J664"/>
  <c r="D764"/>
  <c r="H764"/>
  <c r="J778"/>
  <c r="J628"/>
  <c r="J626"/>
  <c r="J652"/>
  <c r="J650"/>
  <c r="J700"/>
  <c r="J748"/>
  <c r="J784"/>
  <c r="E538"/>
  <c r="I538"/>
  <c r="J634"/>
  <c r="C632"/>
  <c r="J632" s="1"/>
  <c r="J676"/>
  <c r="J674"/>
  <c r="J694"/>
  <c r="J718"/>
  <c r="E752"/>
  <c r="E754"/>
  <c r="I752"/>
  <c r="I754"/>
  <c r="E764"/>
  <c r="E766"/>
  <c r="I764"/>
  <c r="I766"/>
  <c r="J790"/>
  <c r="J640"/>
  <c r="J638"/>
  <c r="J670"/>
  <c r="J668"/>
  <c r="E740"/>
  <c r="E742"/>
  <c r="I740"/>
  <c r="I742"/>
  <c r="J680"/>
  <c r="J686"/>
  <c r="J692"/>
  <c r="J698"/>
  <c r="J704"/>
  <c r="J710"/>
  <c r="J716"/>
  <c r="C742"/>
  <c r="G742"/>
  <c r="C754"/>
  <c r="G754"/>
  <c r="G766"/>
  <c r="J782"/>
  <c r="J788"/>
  <c r="H213" l="1"/>
  <c r="H201" s="1"/>
  <c r="J292"/>
  <c r="J506"/>
  <c r="E213"/>
  <c r="E201" s="1"/>
  <c r="J658"/>
  <c r="J256"/>
  <c r="J529"/>
  <c r="D526"/>
  <c r="D502" s="1"/>
  <c r="C433"/>
  <c r="I8"/>
  <c r="H63"/>
  <c r="G530"/>
  <c r="G524" s="1"/>
  <c r="G500" s="1"/>
  <c r="C431"/>
  <c r="C395" s="1"/>
  <c r="C11" s="1"/>
  <c r="G437"/>
  <c r="G435" s="1"/>
  <c r="G433" s="1"/>
  <c r="G427" s="1"/>
  <c r="G391" s="1"/>
  <c r="C530"/>
  <c r="C524" s="1"/>
  <c r="E530"/>
  <c r="E524" s="1"/>
  <c r="E500" s="1"/>
  <c r="J504"/>
  <c r="I433"/>
  <c r="E433"/>
  <c r="J405"/>
  <c r="J532"/>
  <c r="G392"/>
  <c r="G8" s="1"/>
  <c r="G3" s="1"/>
  <c r="G1" s="1"/>
  <c r="C55"/>
  <c r="J55" s="1"/>
  <c r="C18"/>
  <c r="J16"/>
  <c r="G10"/>
  <c r="H165"/>
  <c r="D17"/>
  <c r="J149"/>
  <c r="G14"/>
  <c r="J146"/>
  <c r="J164"/>
  <c r="J62"/>
  <c r="J159"/>
  <c r="J99"/>
  <c r="J78"/>
  <c r="H10"/>
  <c r="I165"/>
  <c r="F17"/>
  <c r="J177"/>
  <c r="I10"/>
  <c r="C392"/>
  <c r="C8" s="1"/>
  <c r="I213"/>
  <c r="I201" s="1"/>
  <c r="D63"/>
  <c r="J21"/>
  <c r="E12"/>
  <c r="J527"/>
  <c r="I526"/>
  <c r="I502" s="1"/>
  <c r="G147"/>
  <c r="F157"/>
  <c r="F145" s="1"/>
  <c r="I73"/>
  <c r="I61" s="1"/>
  <c r="C73"/>
  <c r="J503"/>
  <c r="I14"/>
  <c r="F530"/>
  <c r="F524" s="1"/>
  <c r="C403"/>
  <c r="C397" s="1"/>
  <c r="C14"/>
  <c r="J394"/>
  <c r="E470"/>
  <c r="E8" s="1"/>
  <c r="E3" s="1"/>
  <c r="E1" s="1"/>
  <c r="J488"/>
  <c r="H392"/>
  <c r="H8" s="1"/>
  <c r="H3" s="1"/>
  <c r="H1" s="1"/>
  <c r="J65"/>
  <c r="F10"/>
  <c r="E18"/>
  <c r="H526"/>
  <c r="H17"/>
  <c r="J451"/>
  <c r="C10"/>
  <c r="G175"/>
  <c r="G163" s="1"/>
  <c r="C175"/>
  <c r="C163" s="1"/>
  <c r="E14"/>
  <c r="J596"/>
  <c r="F502"/>
  <c r="J247"/>
  <c r="J423"/>
  <c r="F163"/>
  <c r="H12"/>
  <c r="J415"/>
  <c r="J345"/>
  <c r="J487"/>
  <c r="F411"/>
  <c r="F165"/>
  <c r="J343"/>
  <c r="G469"/>
  <c r="H505"/>
  <c r="J505" s="1"/>
  <c r="J412"/>
  <c r="H103"/>
  <c r="J167"/>
  <c r="C147"/>
  <c r="C145"/>
  <c r="F235"/>
  <c r="F211" s="1"/>
  <c r="F199" s="1"/>
  <c r="F213"/>
  <c r="F201" s="1"/>
  <c r="J379"/>
  <c r="J754"/>
  <c r="E502"/>
  <c r="I469"/>
  <c r="J525"/>
  <c r="J385"/>
  <c r="I500"/>
  <c r="I421"/>
  <c r="I409" s="1"/>
  <c r="I411"/>
  <c r="D213"/>
  <c r="D201" s="1"/>
  <c r="D235"/>
  <c r="D211" s="1"/>
  <c r="D199" s="1"/>
  <c r="F63"/>
  <c r="F61"/>
  <c r="J349"/>
  <c r="J776"/>
  <c r="J508"/>
  <c r="J501"/>
  <c r="J452"/>
  <c r="J104"/>
  <c r="E411"/>
  <c r="E421"/>
  <c r="E409" s="1"/>
  <c r="G61"/>
  <c r="G63"/>
  <c r="I18"/>
  <c r="I12"/>
  <c r="J309"/>
  <c r="I63"/>
  <c r="J367"/>
  <c r="C201"/>
  <c r="J766"/>
  <c r="J740"/>
  <c r="J746"/>
  <c r="G502"/>
  <c r="J381"/>
  <c r="J512"/>
  <c r="F397"/>
  <c r="F399"/>
  <c r="J373"/>
  <c r="J450"/>
  <c r="J295"/>
  <c r="J267"/>
  <c r="H437"/>
  <c r="H435" s="1"/>
  <c r="H433" s="1"/>
  <c r="H447"/>
  <c r="H445" s="1"/>
  <c r="I103"/>
  <c r="I105"/>
  <c r="C105"/>
  <c r="J117"/>
  <c r="J31"/>
  <c r="C19"/>
  <c r="J25"/>
  <c r="J20"/>
  <c r="D14"/>
  <c r="D12"/>
  <c r="D10"/>
  <c r="J662"/>
  <c r="J656" s="1"/>
  <c r="C502"/>
  <c r="J538"/>
  <c r="F437"/>
  <c r="F435" s="1"/>
  <c r="F433" s="1"/>
  <c r="F447"/>
  <c r="F445" s="1"/>
  <c r="D500"/>
  <c r="I431"/>
  <c r="I395" s="1"/>
  <c r="I11" s="1"/>
  <c r="J438"/>
  <c r="C432"/>
  <c r="J471"/>
  <c r="C445"/>
  <c r="C265"/>
  <c r="J265" s="1"/>
  <c r="J271"/>
  <c r="E17"/>
  <c r="J217"/>
  <c r="H145"/>
  <c r="H147"/>
  <c r="J108"/>
  <c r="C752"/>
  <c r="J752" s="1"/>
  <c r="J758"/>
  <c r="J764"/>
  <c r="J770"/>
  <c r="J742"/>
  <c r="J369"/>
  <c r="J475"/>
  <c r="J449"/>
  <c r="C301"/>
  <c r="J319"/>
  <c r="D437"/>
  <c r="D435" s="1"/>
  <c r="D433" s="1"/>
  <c r="D447"/>
  <c r="D445" s="1"/>
  <c r="D291"/>
  <c r="J291" s="1"/>
  <c r="J303"/>
  <c r="J237"/>
  <c r="C235"/>
  <c r="E103"/>
  <c r="E105"/>
  <c r="C202"/>
  <c r="J202" s="1"/>
  <c r="J214"/>
  <c r="D61"/>
  <c r="G213"/>
  <c r="G201" s="1"/>
  <c r="J183"/>
  <c r="G103"/>
  <c r="G105"/>
  <c r="J398"/>
  <c r="H61"/>
  <c r="J27"/>
  <c r="F536"/>
  <c r="J542"/>
  <c r="H500"/>
  <c r="J441"/>
  <c r="C439"/>
  <c r="J439" s="1"/>
  <c r="E431"/>
  <c r="E395" s="1"/>
  <c r="E11" s="1"/>
  <c r="J401"/>
  <c r="C307"/>
  <c r="J307" s="1"/>
  <c r="J313"/>
  <c r="I397"/>
  <c r="I399"/>
  <c r="J261"/>
  <c r="C259"/>
  <c r="C255"/>
  <c r="J428"/>
  <c r="D392"/>
  <c r="I17"/>
  <c r="J75"/>
  <c r="C63"/>
  <c r="D165"/>
  <c r="F8"/>
  <c r="F3" s="1"/>
  <c r="F1" s="1"/>
  <c r="F14"/>
  <c r="G211"/>
  <c r="G199" s="1"/>
  <c r="C181"/>
  <c r="J181" s="1"/>
  <c r="J187"/>
  <c r="J171"/>
  <c r="C169"/>
  <c r="J169" s="1"/>
  <c r="J107"/>
  <c r="E61"/>
  <c r="E63"/>
  <c r="D67"/>
  <c r="J67" s="1"/>
  <c r="J69"/>
  <c r="J331"/>
  <c r="D147"/>
  <c r="G17"/>
  <c r="H14"/>
  <c r="D18"/>
  <c r="C17"/>
  <c r="I3" l="1"/>
  <c r="I1" s="1"/>
  <c r="H15"/>
  <c r="F500"/>
  <c r="J469"/>
  <c r="J409"/>
  <c r="F13"/>
  <c r="J421"/>
  <c r="J524"/>
  <c r="G429"/>
  <c r="G393" s="1"/>
  <c r="G9" s="1"/>
  <c r="G431"/>
  <c r="G395" s="1"/>
  <c r="G11" s="1"/>
  <c r="G15"/>
  <c r="I15"/>
  <c r="J411"/>
  <c r="J530"/>
  <c r="XFB530" s="1"/>
  <c r="J392"/>
  <c r="J526"/>
  <c r="F15"/>
  <c r="H502"/>
  <c r="J502" s="1"/>
  <c r="J470"/>
  <c r="J18"/>
  <c r="J165"/>
  <c r="J235"/>
  <c r="C3"/>
  <c r="C1" s="1"/>
  <c r="J147"/>
  <c r="E15"/>
  <c r="J17"/>
  <c r="E13"/>
  <c r="G7"/>
  <c r="G13"/>
  <c r="C289"/>
  <c r="J289" s="1"/>
  <c r="J301"/>
  <c r="C211"/>
  <c r="J397"/>
  <c r="I427"/>
  <c r="I391" s="1"/>
  <c r="I7" s="1"/>
  <c r="I429"/>
  <c r="I393" s="1"/>
  <c r="I9" s="1"/>
  <c r="F431"/>
  <c r="F395" s="1"/>
  <c r="F11" s="1"/>
  <c r="J14"/>
  <c r="J19"/>
  <c r="C103"/>
  <c r="J103" s="1"/>
  <c r="J115"/>
  <c r="H431"/>
  <c r="H395" s="1"/>
  <c r="H11" s="1"/>
  <c r="C427"/>
  <c r="C391" s="1"/>
  <c r="J73"/>
  <c r="C61"/>
  <c r="J61" s="1"/>
  <c r="E427"/>
  <c r="E391" s="1"/>
  <c r="E7" s="1"/>
  <c r="E429"/>
  <c r="E393" s="1"/>
  <c r="E9" s="1"/>
  <c r="J536"/>
  <c r="C500"/>
  <c r="J500" s="1"/>
  <c r="D431"/>
  <c r="J437"/>
  <c r="J403"/>
  <c r="J445"/>
  <c r="J432"/>
  <c r="C396"/>
  <c r="D8"/>
  <c r="D163"/>
  <c r="J163" s="1"/>
  <c r="J175"/>
  <c r="C243"/>
  <c r="J243" s="1"/>
  <c r="J255"/>
  <c r="J447"/>
  <c r="J10"/>
  <c r="I13"/>
  <c r="J399"/>
  <c r="J213"/>
  <c r="D145"/>
  <c r="J145" s="1"/>
  <c r="J157"/>
  <c r="J63"/>
  <c r="C15"/>
  <c r="C253"/>
  <c r="J259"/>
  <c r="H13"/>
  <c r="D15"/>
  <c r="J105"/>
  <c r="C393"/>
  <c r="C9" s="1"/>
  <c r="J201"/>
  <c r="J8" l="1"/>
  <c r="J3" s="1"/>
  <c r="J1" s="1"/>
  <c r="D3"/>
  <c r="D1" s="1"/>
  <c r="J396"/>
  <c r="C12"/>
  <c r="J253"/>
  <c r="C241"/>
  <c r="J241" s="1"/>
  <c r="C199"/>
  <c r="J199" s="1"/>
  <c r="J211"/>
  <c r="D395"/>
  <c r="J431"/>
  <c r="C7"/>
  <c r="J15"/>
  <c r="D429"/>
  <c r="J435"/>
  <c r="H429"/>
  <c r="H393" s="1"/>
  <c r="H9" s="1"/>
  <c r="H427"/>
  <c r="H391" s="1"/>
  <c r="H7" s="1"/>
  <c r="C13"/>
  <c r="F427"/>
  <c r="F391" s="1"/>
  <c r="F7" s="1"/>
  <c r="F429"/>
  <c r="F393" s="1"/>
  <c r="F9" s="1"/>
  <c r="D13"/>
  <c r="J13" l="1"/>
  <c r="D11"/>
  <c r="J11" s="1"/>
  <c r="J395"/>
  <c r="D427"/>
  <c r="J433"/>
  <c r="J12"/>
  <c r="D393"/>
  <c r="J429"/>
  <c r="D9" l="1"/>
  <c r="J9" s="1"/>
  <c r="J393"/>
  <c r="D391"/>
  <c r="J427"/>
  <c r="D7" l="1"/>
  <c r="J7" s="1"/>
  <c r="M750" s="1"/>
  <c r="J391"/>
  <c r="S58" i="6" l="1"/>
  <c r="S59"/>
  <c r="S62"/>
  <c r="S65"/>
  <c r="S66"/>
  <c r="S67"/>
  <c r="S68"/>
  <c r="S71"/>
  <c r="S72"/>
  <c r="S73"/>
  <c r="S74"/>
  <c r="S77"/>
  <c r="S78"/>
  <c r="S79"/>
  <c r="S80"/>
  <c r="L554"/>
  <c r="L106"/>
  <c r="P281"/>
  <c r="P275"/>
  <c r="P276"/>
  <c r="P263"/>
  <c r="P264"/>
  <c r="P215"/>
  <c r="P197"/>
  <c r="P155"/>
  <c r="P156"/>
  <c r="P157"/>
  <c r="P158"/>
  <c r="P161"/>
  <c r="P162"/>
  <c r="P163"/>
  <c r="P164"/>
  <c r="P167"/>
  <c r="P143"/>
  <c r="P144"/>
  <c r="P145"/>
  <c r="P146"/>
  <c r="L130"/>
  <c r="P130" s="1"/>
  <c r="L131"/>
  <c r="L89" s="1"/>
  <c r="F748"/>
  <c r="F717" s="1"/>
  <c r="G748"/>
  <c r="G717" s="1"/>
  <c r="H748"/>
  <c r="H717" s="1"/>
  <c r="I748"/>
  <c r="I717" s="1"/>
  <c r="J748"/>
  <c r="J717" s="1"/>
  <c r="K748"/>
  <c r="K717" s="1"/>
  <c r="L748"/>
  <c r="P748" s="1"/>
  <c r="M748"/>
  <c r="M717" s="1"/>
  <c r="N748"/>
  <c r="N717" s="1"/>
  <c r="O748"/>
  <c r="O717" s="1"/>
  <c r="E748"/>
  <c r="E717" s="1"/>
  <c r="L184"/>
  <c r="D184" s="1"/>
  <c r="L190"/>
  <c r="L189" s="1"/>
  <c r="P1011"/>
  <c r="D1011"/>
  <c r="P1010"/>
  <c r="D1010"/>
  <c r="P1009"/>
  <c r="D1009"/>
  <c r="P1008"/>
  <c r="D1008"/>
  <c r="P1007"/>
  <c r="D1007"/>
  <c r="P1006"/>
  <c r="D1006"/>
  <c r="P1005"/>
  <c r="D1005"/>
  <c r="P1004"/>
  <c r="D1004"/>
  <c r="P1003"/>
  <c r="D1003"/>
  <c r="P1002"/>
  <c r="D1002"/>
  <c r="P1001"/>
  <c r="D1001"/>
  <c r="P1000"/>
  <c r="D1000"/>
  <c r="P999"/>
  <c r="D999"/>
  <c r="P998"/>
  <c r="D998"/>
  <c r="P997"/>
  <c r="D997"/>
  <c r="P996"/>
  <c r="D996"/>
  <c r="P995"/>
  <c r="D995"/>
  <c r="P994"/>
  <c r="D994"/>
  <c r="P993"/>
  <c r="D993"/>
  <c r="P992"/>
  <c r="D992"/>
  <c r="P991"/>
  <c r="D991"/>
  <c r="P990"/>
  <c r="D990"/>
  <c r="P989"/>
  <c r="D989"/>
  <c r="P988"/>
  <c r="D988"/>
  <c r="P987"/>
  <c r="D987"/>
  <c r="P986"/>
  <c r="D986"/>
  <c r="P985"/>
  <c r="D985"/>
  <c r="P984"/>
  <c r="D984"/>
  <c r="P983"/>
  <c r="D983"/>
  <c r="P982"/>
  <c r="D982"/>
  <c r="P981"/>
  <c r="D981"/>
  <c r="P980"/>
  <c r="D980"/>
  <c r="P979"/>
  <c r="D979"/>
  <c r="P978"/>
  <c r="D978"/>
  <c r="P977"/>
  <c r="D977"/>
  <c r="P976"/>
  <c r="D976"/>
  <c r="P975"/>
  <c r="D975"/>
  <c r="P974"/>
  <c r="D974"/>
  <c r="P973"/>
  <c r="D973"/>
  <c r="P972"/>
  <c r="D972"/>
  <c r="P971"/>
  <c r="D971"/>
  <c r="P970"/>
  <c r="D970"/>
  <c r="P969"/>
  <c r="D969"/>
  <c r="P968"/>
  <c r="D968"/>
  <c r="P967"/>
  <c r="D967"/>
  <c r="P966"/>
  <c r="D966"/>
  <c r="P965"/>
  <c r="D965"/>
  <c r="P964"/>
  <c r="D964"/>
  <c r="P963"/>
  <c r="D963"/>
  <c r="P962"/>
  <c r="D962"/>
  <c r="P961"/>
  <c r="D961"/>
  <c r="P960"/>
  <c r="D960"/>
  <c r="P959"/>
  <c r="D959"/>
  <c r="P958"/>
  <c r="D958"/>
  <c r="P957"/>
  <c r="D957"/>
  <c r="P956"/>
  <c r="D956"/>
  <c r="P955"/>
  <c r="D955"/>
  <c r="P954"/>
  <c r="D954"/>
  <c r="P953"/>
  <c r="D953"/>
  <c r="P952"/>
  <c r="D952"/>
  <c r="P951"/>
  <c r="D951"/>
  <c r="P950"/>
  <c r="D950"/>
  <c r="P949"/>
  <c r="D949"/>
  <c r="P948"/>
  <c r="D948"/>
  <c r="P947"/>
  <c r="D947"/>
  <c r="O946"/>
  <c r="N946"/>
  <c r="M946"/>
  <c r="L946"/>
  <c r="K946"/>
  <c r="J946"/>
  <c r="I946"/>
  <c r="H946"/>
  <c r="G946"/>
  <c r="F946"/>
  <c r="E946"/>
  <c r="P945"/>
  <c r="D945"/>
  <c r="P944"/>
  <c r="D944"/>
  <c r="P943"/>
  <c r="D943"/>
  <c r="P942"/>
  <c r="D942"/>
  <c r="P941"/>
  <c r="D941"/>
  <c r="O940"/>
  <c r="O45" s="1"/>
  <c r="N940"/>
  <c r="M940"/>
  <c r="L940"/>
  <c r="L45" s="1"/>
  <c r="K940"/>
  <c r="J940"/>
  <c r="I940"/>
  <c r="H940"/>
  <c r="G940"/>
  <c r="F940"/>
  <c r="E940"/>
  <c r="P939"/>
  <c r="D939"/>
  <c r="P938"/>
  <c r="D938"/>
  <c r="P937"/>
  <c r="D937"/>
  <c r="P936"/>
  <c r="D936"/>
  <c r="L935"/>
  <c r="L929" s="1"/>
  <c r="P929" s="1"/>
  <c r="O934"/>
  <c r="O928" s="1"/>
  <c r="N934"/>
  <c r="N928" s="1"/>
  <c r="M934"/>
  <c r="M928" s="1"/>
  <c r="K934"/>
  <c r="K928" s="1"/>
  <c r="J934"/>
  <c r="J928" s="1"/>
  <c r="I934"/>
  <c r="I928" s="1"/>
  <c r="H934"/>
  <c r="H928" s="1"/>
  <c r="G934"/>
  <c r="G928" s="1"/>
  <c r="F934"/>
  <c r="F928" s="1"/>
  <c r="E934"/>
  <c r="P933"/>
  <c r="D933"/>
  <c r="O932"/>
  <c r="N932"/>
  <c r="M932"/>
  <c r="L932"/>
  <c r="P932" s="1"/>
  <c r="K932"/>
  <c r="J932"/>
  <c r="I932"/>
  <c r="H932"/>
  <c r="G932"/>
  <c r="F932"/>
  <c r="E932"/>
  <c r="O931"/>
  <c r="N931"/>
  <c r="M931"/>
  <c r="L931"/>
  <c r="P931" s="1"/>
  <c r="K931"/>
  <c r="J931"/>
  <c r="I931"/>
  <c r="H931"/>
  <c r="G931"/>
  <c r="F931"/>
  <c r="E931"/>
  <c r="O930"/>
  <c r="N930"/>
  <c r="M930"/>
  <c r="L930"/>
  <c r="P930" s="1"/>
  <c r="K930"/>
  <c r="J930"/>
  <c r="I930"/>
  <c r="H930"/>
  <c r="G930"/>
  <c r="F930"/>
  <c r="E930"/>
  <c r="O929"/>
  <c r="N929"/>
  <c r="M929"/>
  <c r="K929"/>
  <c r="J929"/>
  <c r="I929"/>
  <c r="H929"/>
  <c r="G929"/>
  <c r="F929"/>
  <c r="E929"/>
  <c r="P927"/>
  <c r="D927"/>
  <c r="P926"/>
  <c r="D926"/>
  <c r="P925"/>
  <c r="D925"/>
  <c r="P924"/>
  <c r="D924"/>
  <c r="P923"/>
  <c r="D923"/>
  <c r="O922"/>
  <c r="N922"/>
  <c r="M922"/>
  <c r="L922"/>
  <c r="K922"/>
  <c r="J922"/>
  <c r="I922"/>
  <c r="H922"/>
  <c r="G922"/>
  <c r="F922"/>
  <c r="E922"/>
  <c r="P921"/>
  <c r="D921"/>
  <c r="P920"/>
  <c r="D920"/>
  <c r="P919"/>
  <c r="D919"/>
  <c r="P918"/>
  <c r="D918"/>
  <c r="P917"/>
  <c r="D917"/>
  <c r="O916"/>
  <c r="N916"/>
  <c r="M916"/>
  <c r="L916"/>
  <c r="K916"/>
  <c r="J916"/>
  <c r="I916"/>
  <c r="H916"/>
  <c r="G916"/>
  <c r="F916"/>
  <c r="E916"/>
  <c r="P915"/>
  <c r="D915"/>
  <c r="P914"/>
  <c r="D914"/>
  <c r="P913"/>
  <c r="D913"/>
  <c r="P912"/>
  <c r="D912"/>
  <c r="P911"/>
  <c r="D911"/>
  <c r="P910"/>
  <c r="D910"/>
  <c r="P909"/>
  <c r="D909"/>
  <c r="P908"/>
  <c r="D908"/>
  <c r="P907"/>
  <c r="D907"/>
  <c r="P906"/>
  <c r="D906"/>
  <c r="P905"/>
  <c r="D905"/>
  <c r="P904"/>
  <c r="D904"/>
  <c r="P903"/>
  <c r="D903"/>
  <c r="P902"/>
  <c r="D902"/>
  <c r="P901"/>
  <c r="D901"/>
  <c r="P900"/>
  <c r="D900"/>
  <c r="P899"/>
  <c r="D899"/>
  <c r="P898"/>
  <c r="D898"/>
  <c r="P897"/>
  <c r="D897"/>
  <c r="P896"/>
  <c r="D896"/>
  <c r="P895"/>
  <c r="D895"/>
  <c r="P894"/>
  <c r="D894"/>
  <c r="P893"/>
  <c r="D893"/>
  <c r="P892"/>
  <c r="D892"/>
  <c r="P891"/>
  <c r="D891"/>
  <c r="P890"/>
  <c r="D890"/>
  <c r="P889"/>
  <c r="D889"/>
  <c r="P888"/>
  <c r="D888"/>
  <c r="P887"/>
  <c r="D887"/>
  <c r="P886"/>
  <c r="D886"/>
  <c r="P885"/>
  <c r="D885"/>
  <c r="P884"/>
  <c r="D884"/>
  <c r="P883"/>
  <c r="D883"/>
  <c r="P882"/>
  <c r="D882"/>
  <c r="P881"/>
  <c r="D881"/>
  <c r="P880"/>
  <c r="D880"/>
  <c r="P879"/>
  <c r="O878"/>
  <c r="N878"/>
  <c r="N841" s="1"/>
  <c r="N834" s="1"/>
  <c r="M878"/>
  <c r="M841" s="1"/>
  <c r="M834" s="1"/>
  <c r="L878"/>
  <c r="L841" s="1"/>
  <c r="L834" s="1"/>
  <c r="O877"/>
  <c r="O840" s="1"/>
  <c r="O833" s="1"/>
  <c r="N877"/>
  <c r="N840" s="1"/>
  <c r="N833" s="1"/>
  <c r="M877"/>
  <c r="M840" s="1"/>
  <c r="M833" s="1"/>
  <c r="L877"/>
  <c r="L840" s="1"/>
  <c r="L833" s="1"/>
  <c r="O876"/>
  <c r="O839" s="1"/>
  <c r="O832" s="1"/>
  <c r="N876"/>
  <c r="N839" s="1"/>
  <c r="N832" s="1"/>
  <c r="M876"/>
  <c r="M839" s="1"/>
  <c r="M832" s="1"/>
  <c r="L876"/>
  <c r="L839" s="1"/>
  <c r="L832" s="1"/>
  <c r="O875"/>
  <c r="O838" s="1"/>
  <c r="O831" s="1"/>
  <c r="N875"/>
  <c r="N838" s="1"/>
  <c r="N831" s="1"/>
  <c r="M875"/>
  <c r="M838" s="1"/>
  <c r="M831" s="1"/>
  <c r="L875"/>
  <c r="L838" s="1"/>
  <c r="L831" s="1"/>
  <c r="O874"/>
  <c r="O837" s="1"/>
  <c r="O830" s="1"/>
  <c r="N874"/>
  <c r="N837" s="1"/>
  <c r="N830" s="1"/>
  <c r="M874"/>
  <c r="M837" s="1"/>
  <c r="M830" s="1"/>
  <c r="L874"/>
  <c r="P872"/>
  <c r="D872"/>
  <c r="P871"/>
  <c r="D871"/>
  <c r="P870"/>
  <c r="D870"/>
  <c r="P869"/>
  <c r="D869"/>
  <c r="L868"/>
  <c r="O867"/>
  <c r="N867"/>
  <c r="M867"/>
  <c r="K867"/>
  <c r="J867"/>
  <c r="I867"/>
  <c r="H867"/>
  <c r="G867"/>
  <c r="F867"/>
  <c r="E867"/>
  <c r="P866"/>
  <c r="D866"/>
  <c r="P865"/>
  <c r="D865"/>
  <c r="P864"/>
  <c r="D864"/>
  <c r="P863"/>
  <c r="D863"/>
  <c r="L862"/>
  <c r="P862" s="1"/>
  <c r="O861"/>
  <c r="N861"/>
  <c r="M861"/>
  <c r="K861"/>
  <c r="J861"/>
  <c r="I861"/>
  <c r="H861"/>
  <c r="G861"/>
  <c r="F861"/>
  <c r="E861"/>
  <c r="P860"/>
  <c r="D860"/>
  <c r="P859"/>
  <c r="D859"/>
  <c r="P858"/>
  <c r="D858"/>
  <c r="P857"/>
  <c r="D857"/>
  <c r="P856"/>
  <c r="D856"/>
  <c r="P855"/>
  <c r="D855"/>
  <c r="P854"/>
  <c r="D854"/>
  <c r="P853"/>
  <c r="D853"/>
  <c r="P852"/>
  <c r="D852"/>
  <c r="P851"/>
  <c r="D851"/>
  <c r="L850"/>
  <c r="P850" s="1"/>
  <c r="O849"/>
  <c r="N849"/>
  <c r="M849"/>
  <c r="K849"/>
  <c r="J849"/>
  <c r="I849"/>
  <c r="H849"/>
  <c r="G849"/>
  <c r="F849"/>
  <c r="E849"/>
  <c r="P848"/>
  <c r="D848"/>
  <c r="P847"/>
  <c r="D847"/>
  <c r="P846"/>
  <c r="D846"/>
  <c r="P845"/>
  <c r="D845"/>
  <c r="P844"/>
  <c r="D844"/>
  <c r="P843"/>
  <c r="D843"/>
  <c r="P842"/>
  <c r="D842"/>
  <c r="O841"/>
  <c r="O834" s="1"/>
  <c r="K841"/>
  <c r="K834" s="1"/>
  <c r="J841"/>
  <c r="J834" s="1"/>
  <c r="I841"/>
  <c r="I834" s="1"/>
  <c r="H841"/>
  <c r="H834" s="1"/>
  <c r="G841"/>
  <c r="G834" s="1"/>
  <c r="F841"/>
  <c r="F834" s="1"/>
  <c r="E841"/>
  <c r="E834" s="1"/>
  <c r="K840"/>
  <c r="K833" s="1"/>
  <c r="J840"/>
  <c r="J833" s="1"/>
  <c r="I840"/>
  <c r="I833" s="1"/>
  <c r="H840"/>
  <c r="H833" s="1"/>
  <c r="G840"/>
  <c r="G833" s="1"/>
  <c r="F840"/>
  <c r="F833" s="1"/>
  <c r="E840"/>
  <c r="E833" s="1"/>
  <c r="K839"/>
  <c r="K832" s="1"/>
  <c r="J839"/>
  <c r="J832" s="1"/>
  <c r="I839"/>
  <c r="I832" s="1"/>
  <c r="H839"/>
  <c r="H832" s="1"/>
  <c r="G839"/>
  <c r="G832" s="1"/>
  <c r="F839"/>
  <c r="F832" s="1"/>
  <c r="E839"/>
  <c r="K838"/>
  <c r="K831" s="1"/>
  <c r="J838"/>
  <c r="J831" s="1"/>
  <c r="I838"/>
  <c r="I831" s="1"/>
  <c r="H838"/>
  <c r="H831" s="1"/>
  <c r="G838"/>
  <c r="G831" s="1"/>
  <c r="F838"/>
  <c r="F831" s="1"/>
  <c r="E838"/>
  <c r="K837"/>
  <c r="K830" s="1"/>
  <c r="J837"/>
  <c r="J830" s="1"/>
  <c r="I837"/>
  <c r="I830" s="1"/>
  <c r="H837"/>
  <c r="H830" s="1"/>
  <c r="G837"/>
  <c r="G830" s="1"/>
  <c r="F837"/>
  <c r="F830" s="1"/>
  <c r="E837"/>
  <c r="P835"/>
  <c r="P828"/>
  <c r="D828"/>
  <c r="P827"/>
  <c r="D827"/>
  <c r="P826"/>
  <c r="D826"/>
  <c r="P825"/>
  <c r="D825"/>
  <c r="P824"/>
  <c r="D824"/>
  <c r="P823"/>
  <c r="D823"/>
  <c r="P822"/>
  <c r="D822"/>
  <c r="P821"/>
  <c r="D821"/>
  <c r="P820"/>
  <c r="D820"/>
  <c r="P819"/>
  <c r="D819"/>
  <c r="P818"/>
  <c r="D818"/>
  <c r="P817"/>
  <c r="D817"/>
  <c r="P816"/>
  <c r="D816"/>
  <c r="P815"/>
  <c r="D815"/>
  <c r="P814"/>
  <c r="D814"/>
  <c r="P813"/>
  <c r="D813"/>
  <c r="P812"/>
  <c r="D812"/>
  <c r="P811"/>
  <c r="D811"/>
  <c r="P810"/>
  <c r="D810"/>
  <c r="D803" s="1"/>
  <c r="P809"/>
  <c r="D809"/>
  <c r="P808"/>
  <c r="D808"/>
  <c r="P807"/>
  <c r="D807"/>
  <c r="P806"/>
  <c r="D806"/>
  <c r="P805"/>
  <c r="D805"/>
  <c r="P804"/>
  <c r="O803"/>
  <c r="N803"/>
  <c r="M803"/>
  <c r="L803"/>
  <c r="K803"/>
  <c r="J803"/>
  <c r="I803"/>
  <c r="H803"/>
  <c r="G803"/>
  <c r="F803"/>
  <c r="E803"/>
  <c r="O802"/>
  <c r="N802"/>
  <c r="M802"/>
  <c r="L802"/>
  <c r="K802"/>
  <c r="J802"/>
  <c r="I802"/>
  <c r="H802"/>
  <c r="G802"/>
  <c r="F802"/>
  <c r="E802"/>
  <c r="O801"/>
  <c r="N801"/>
  <c r="M801"/>
  <c r="L801"/>
  <c r="K801"/>
  <c r="J801"/>
  <c r="I801"/>
  <c r="H801"/>
  <c r="G801"/>
  <c r="F801"/>
  <c r="E801"/>
  <c r="O800"/>
  <c r="N800"/>
  <c r="M800"/>
  <c r="L800"/>
  <c r="K800"/>
  <c r="J800"/>
  <c r="I800"/>
  <c r="H800"/>
  <c r="G800"/>
  <c r="F800"/>
  <c r="E800"/>
  <c r="O799"/>
  <c r="N799"/>
  <c r="M799"/>
  <c r="L799"/>
  <c r="K799"/>
  <c r="J799"/>
  <c r="I799"/>
  <c r="H799"/>
  <c r="G799"/>
  <c r="F799"/>
  <c r="E799"/>
  <c r="O798"/>
  <c r="N798"/>
  <c r="M798"/>
  <c r="L798"/>
  <c r="K798"/>
  <c r="J798"/>
  <c r="I798"/>
  <c r="H798"/>
  <c r="G798"/>
  <c r="F798"/>
  <c r="E798"/>
  <c r="P797"/>
  <c r="D797"/>
  <c r="P796"/>
  <c r="D796"/>
  <c r="P795"/>
  <c r="D795"/>
  <c r="P794"/>
  <c r="D794"/>
  <c r="P793"/>
  <c r="D793"/>
  <c r="P792"/>
  <c r="D792"/>
  <c r="P791"/>
  <c r="D791"/>
  <c r="P790"/>
  <c r="D790"/>
  <c r="P789"/>
  <c r="D789"/>
  <c r="P788"/>
  <c r="D788"/>
  <c r="P787"/>
  <c r="D787"/>
  <c r="P786"/>
  <c r="D786"/>
  <c r="P785"/>
  <c r="D785"/>
  <c r="P784"/>
  <c r="D784"/>
  <c r="P783"/>
  <c r="D783"/>
  <c r="P782"/>
  <c r="D782"/>
  <c r="P781"/>
  <c r="D781"/>
  <c r="P780"/>
  <c r="D780"/>
  <c r="P779"/>
  <c r="D779"/>
  <c r="P778"/>
  <c r="D778"/>
  <c r="P777"/>
  <c r="D777"/>
  <c r="P776"/>
  <c r="D776"/>
  <c r="P775"/>
  <c r="D775"/>
  <c r="P774"/>
  <c r="D774"/>
  <c r="P773"/>
  <c r="D773"/>
  <c r="P772"/>
  <c r="D772"/>
  <c r="P771"/>
  <c r="D771"/>
  <c r="P770"/>
  <c r="D770"/>
  <c r="P769"/>
  <c r="D769"/>
  <c r="P768"/>
  <c r="D768"/>
  <c r="P767"/>
  <c r="D767"/>
  <c r="P766"/>
  <c r="D766"/>
  <c r="P765"/>
  <c r="D765"/>
  <c r="P764"/>
  <c r="D764"/>
  <c r="P763"/>
  <c r="D763"/>
  <c r="P762"/>
  <c r="D762"/>
  <c r="P761"/>
  <c r="P760"/>
  <c r="O759"/>
  <c r="N759"/>
  <c r="M759"/>
  <c r="L759"/>
  <c r="K759"/>
  <c r="J759"/>
  <c r="I759"/>
  <c r="H759"/>
  <c r="G759"/>
  <c r="F759"/>
  <c r="E759"/>
  <c r="D759"/>
  <c r="O758"/>
  <c r="N758"/>
  <c r="M758"/>
  <c r="L758"/>
  <c r="K758"/>
  <c r="J758"/>
  <c r="I758"/>
  <c r="H758"/>
  <c r="G758"/>
  <c r="F758"/>
  <c r="E758"/>
  <c r="O757"/>
  <c r="N757"/>
  <c r="M757"/>
  <c r="L757"/>
  <c r="K757"/>
  <c r="J757"/>
  <c r="I757"/>
  <c r="H757"/>
  <c r="G757"/>
  <c r="F757"/>
  <c r="E757"/>
  <c r="O756"/>
  <c r="N756"/>
  <c r="M756"/>
  <c r="L756"/>
  <c r="K756"/>
  <c r="J756"/>
  <c r="I756"/>
  <c r="H756"/>
  <c r="G756"/>
  <c r="F756"/>
  <c r="E756"/>
  <c r="O755"/>
  <c r="N755"/>
  <c r="M755"/>
  <c r="L755"/>
  <c r="K755"/>
  <c r="J755"/>
  <c r="I755"/>
  <c r="H755"/>
  <c r="G755"/>
  <c r="F755"/>
  <c r="E755"/>
  <c r="O754"/>
  <c r="N754"/>
  <c r="M754"/>
  <c r="L754"/>
  <c r="K754"/>
  <c r="J754"/>
  <c r="I754"/>
  <c r="H754"/>
  <c r="G754"/>
  <c r="F754"/>
  <c r="E754"/>
  <c r="P753"/>
  <c r="D753"/>
  <c r="P752"/>
  <c r="D752"/>
  <c r="P751"/>
  <c r="D751"/>
  <c r="P750"/>
  <c r="D750"/>
  <c r="P749"/>
  <c r="D749"/>
  <c r="P747"/>
  <c r="D747"/>
  <c r="P746"/>
  <c r="D746"/>
  <c r="P745"/>
  <c r="D745"/>
  <c r="P744"/>
  <c r="D744"/>
  <c r="P743"/>
  <c r="D743"/>
  <c r="P742"/>
  <c r="D742"/>
  <c r="P741"/>
  <c r="D741"/>
  <c r="P740"/>
  <c r="D740"/>
  <c r="P739"/>
  <c r="D739"/>
  <c r="P738"/>
  <c r="D738"/>
  <c r="P737"/>
  <c r="D737"/>
  <c r="P736"/>
  <c r="D736"/>
  <c r="P735"/>
  <c r="D735"/>
  <c r="P734"/>
  <c r="D734"/>
  <c r="P733"/>
  <c r="D733"/>
  <c r="P732"/>
  <c r="D732"/>
  <c r="P731"/>
  <c r="D731"/>
  <c r="P730"/>
  <c r="D730"/>
  <c r="O729"/>
  <c r="O522" s="1"/>
  <c r="O44" s="1"/>
  <c r="N729"/>
  <c r="N522" s="1"/>
  <c r="N44" s="1"/>
  <c r="M729"/>
  <c r="M522" s="1"/>
  <c r="L729"/>
  <c r="L522" s="1"/>
  <c r="L44" s="1"/>
  <c r="K729"/>
  <c r="J729"/>
  <c r="J522" s="1"/>
  <c r="J44" s="1"/>
  <c r="I729"/>
  <c r="H729"/>
  <c r="H522" s="1"/>
  <c r="H44" s="1"/>
  <c r="G729"/>
  <c r="G522" s="1"/>
  <c r="G44" s="1"/>
  <c r="F729"/>
  <c r="F522" s="1"/>
  <c r="F44" s="1"/>
  <c r="E729"/>
  <c r="O728"/>
  <c r="O521" s="1"/>
  <c r="N728"/>
  <c r="N521" s="1"/>
  <c r="N43" s="1"/>
  <c r="M728"/>
  <c r="M521" s="1"/>
  <c r="M43" s="1"/>
  <c r="L728"/>
  <c r="L521" s="1"/>
  <c r="L43" s="1"/>
  <c r="K728"/>
  <c r="K521" s="1"/>
  <c r="J728"/>
  <c r="J521" s="1"/>
  <c r="J43" s="1"/>
  <c r="I728"/>
  <c r="I521" s="1"/>
  <c r="I43" s="1"/>
  <c r="H728"/>
  <c r="H521" s="1"/>
  <c r="H43" s="1"/>
  <c r="G728"/>
  <c r="G521" s="1"/>
  <c r="F728"/>
  <c r="F521" s="1"/>
  <c r="F43" s="1"/>
  <c r="E728"/>
  <c r="E521" s="1"/>
  <c r="E43" s="1"/>
  <c r="O727"/>
  <c r="O520" s="1"/>
  <c r="O42" s="1"/>
  <c r="N727"/>
  <c r="N520" s="1"/>
  <c r="M727"/>
  <c r="M520" s="1"/>
  <c r="M42" s="1"/>
  <c r="L727"/>
  <c r="L520" s="1"/>
  <c r="L42" s="1"/>
  <c r="K727"/>
  <c r="K520" s="1"/>
  <c r="K42" s="1"/>
  <c r="J727"/>
  <c r="J520" s="1"/>
  <c r="I727"/>
  <c r="I520" s="1"/>
  <c r="I42" s="1"/>
  <c r="H727"/>
  <c r="H520" s="1"/>
  <c r="H42" s="1"/>
  <c r="G727"/>
  <c r="G520" s="1"/>
  <c r="G42" s="1"/>
  <c r="F727"/>
  <c r="F520" s="1"/>
  <c r="E727"/>
  <c r="E520" s="1"/>
  <c r="E42" s="1"/>
  <c r="O726"/>
  <c r="O519" s="1"/>
  <c r="O41" s="1"/>
  <c r="N726"/>
  <c r="M726"/>
  <c r="M519" s="1"/>
  <c r="L726"/>
  <c r="K726"/>
  <c r="K519" s="1"/>
  <c r="K41" s="1"/>
  <c r="J726"/>
  <c r="I726"/>
  <c r="I519" s="1"/>
  <c r="I41" s="1"/>
  <c r="H726"/>
  <c r="H519" s="1"/>
  <c r="H41" s="1"/>
  <c r="G726"/>
  <c r="G519" s="1"/>
  <c r="G41" s="1"/>
  <c r="F726"/>
  <c r="E726"/>
  <c r="E519" s="1"/>
  <c r="E41" s="1"/>
  <c r="O725"/>
  <c r="O518" s="1"/>
  <c r="O40" s="1"/>
  <c r="N725"/>
  <c r="N518" s="1"/>
  <c r="N40" s="1"/>
  <c r="M725"/>
  <c r="L725"/>
  <c r="K725"/>
  <c r="K518" s="1"/>
  <c r="K40" s="1"/>
  <c r="J725"/>
  <c r="J518" s="1"/>
  <c r="J40" s="1"/>
  <c r="I725"/>
  <c r="H725"/>
  <c r="H518" s="1"/>
  <c r="H40" s="1"/>
  <c r="G725"/>
  <c r="G518" s="1"/>
  <c r="G40" s="1"/>
  <c r="F725"/>
  <c r="E725"/>
  <c r="O724"/>
  <c r="N724"/>
  <c r="M724"/>
  <c r="L724"/>
  <c r="K724"/>
  <c r="J724"/>
  <c r="I724"/>
  <c r="H724"/>
  <c r="G724"/>
  <c r="F724"/>
  <c r="E724"/>
  <c r="P723"/>
  <c r="D723"/>
  <c r="O722"/>
  <c r="O715" s="1"/>
  <c r="N722"/>
  <c r="M722"/>
  <c r="M503" s="1"/>
  <c r="L722"/>
  <c r="L503" s="1"/>
  <c r="K722"/>
  <c r="K715" s="1"/>
  <c r="J722"/>
  <c r="I722"/>
  <c r="I503" s="1"/>
  <c r="H722"/>
  <c r="H715" s="1"/>
  <c r="G722"/>
  <c r="G715" s="1"/>
  <c r="F722"/>
  <c r="E722"/>
  <c r="E503" s="1"/>
  <c r="O721"/>
  <c r="O714" s="1"/>
  <c r="N721"/>
  <c r="N714" s="1"/>
  <c r="M721"/>
  <c r="M502" s="1"/>
  <c r="L721"/>
  <c r="K721"/>
  <c r="J721"/>
  <c r="J714" s="1"/>
  <c r="I721"/>
  <c r="I502" s="1"/>
  <c r="H721"/>
  <c r="H714" s="1"/>
  <c r="G721"/>
  <c r="G714" s="1"/>
  <c r="F721"/>
  <c r="F714" s="1"/>
  <c r="E721"/>
  <c r="O720"/>
  <c r="O713" s="1"/>
  <c r="N720"/>
  <c r="N713" s="1"/>
  <c r="M720"/>
  <c r="M713" s="1"/>
  <c r="L720"/>
  <c r="K720"/>
  <c r="K501" s="1"/>
  <c r="J720"/>
  <c r="I720"/>
  <c r="I713" s="1"/>
  <c r="H720"/>
  <c r="H713" s="1"/>
  <c r="G720"/>
  <c r="G713" s="1"/>
  <c r="F720"/>
  <c r="F713" s="1"/>
  <c r="E720"/>
  <c r="E713" s="1"/>
  <c r="O719"/>
  <c r="N719"/>
  <c r="N500" s="1"/>
  <c r="M719"/>
  <c r="M712" s="1"/>
  <c r="L719"/>
  <c r="L712" s="1"/>
  <c r="K719"/>
  <c r="J719"/>
  <c r="J500" s="1"/>
  <c r="I719"/>
  <c r="I500" s="1"/>
  <c r="H719"/>
  <c r="H712" s="1"/>
  <c r="G719"/>
  <c r="G500" s="1"/>
  <c r="F719"/>
  <c r="F500" s="1"/>
  <c r="E719"/>
  <c r="E500" s="1"/>
  <c r="O718"/>
  <c r="O711" s="1"/>
  <c r="N718"/>
  <c r="M718"/>
  <c r="L718"/>
  <c r="K718"/>
  <c r="K711" s="1"/>
  <c r="J718"/>
  <c r="J499" s="1"/>
  <c r="I718"/>
  <c r="I499" s="1"/>
  <c r="H718"/>
  <c r="G718"/>
  <c r="G711" s="1"/>
  <c r="F718"/>
  <c r="F499" s="1"/>
  <c r="E718"/>
  <c r="P716"/>
  <c r="P709"/>
  <c r="D709"/>
  <c r="P708"/>
  <c r="D708"/>
  <c r="P707"/>
  <c r="D707"/>
  <c r="P706"/>
  <c r="D706"/>
  <c r="P705"/>
  <c r="D705"/>
  <c r="O704"/>
  <c r="N704"/>
  <c r="M704"/>
  <c r="L704"/>
  <c r="K704"/>
  <c r="J704"/>
  <c r="I704"/>
  <c r="H704"/>
  <c r="G704"/>
  <c r="F704"/>
  <c r="E704"/>
  <c r="P703"/>
  <c r="D703"/>
  <c r="P702"/>
  <c r="D702"/>
  <c r="P701"/>
  <c r="D701"/>
  <c r="P700"/>
  <c r="D700"/>
  <c r="P699"/>
  <c r="D699"/>
  <c r="P698"/>
  <c r="D698"/>
  <c r="P697"/>
  <c r="D697"/>
  <c r="P696"/>
  <c r="D696"/>
  <c r="P695"/>
  <c r="D695"/>
  <c r="P694"/>
  <c r="D694"/>
  <c r="P693"/>
  <c r="D693"/>
  <c r="P692"/>
  <c r="D692"/>
  <c r="P691"/>
  <c r="D691"/>
  <c r="P690"/>
  <c r="D690"/>
  <c r="P689"/>
  <c r="D689"/>
  <c r="P688"/>
  <c r="D688"/>
  <c r="P687"/>
  <c r="D687"/>
  <c r="P686"/>
  <c r="D686"/>
  <c r="P685"/>
  <c r="D685"/>
  <c r="P684"/>
  <c r="D684"/>
  <c r="P683"/>
  <c r="D683"/>
  <c r="P682"/>
  <c r="D682"/>
  <c r="P681"/>
  <c r="D681"/>
  <c r="O680"/>
  <c r="N680"/>
  <c r="M680"/>
  <c r="L680"/>
  <c r="K680"/>
  <c r="J680"/>
  <c r="I680"/>
  <c r="H680"/>
  <c r="G680"/>
  <c r="F680"/>
  <c r="E680"/>
  <c r="P679"/>
  <c r="D679"/>
  <c r="P678"/>
  <c r="D678"/>
  <c r="P677"/>
  <c r="D677"/>
  <c r="P676"/>
  <c r="D676"/>
  <c r="P675"/>
  <c r="D675"/>
  <c r="O674"/>
  <c r="O661" s="1"/>
  <c r="N674"/>
  <c r="N661" s="1"/>
  <c r="M674"/>
  <c r="M661" s="1"/>
  <c r="L674"/>
  <c r="K674"/>
  <c r="K661" s="1"/>
  <c r="J674"/>
  <c r="J661" s="1"/>
  <c r="I674"/>
  <c r="H674"/>
  <c r="H661" s="1"/>
  <c r="G674"/>
  <c r="G661" s="1"/>
  <c r="F674"/>
  <c r="F661" s="1"/>
  <c r="E674"/>
  <c r="P673"/>
  <c r="D673"/>
  <c r="P672"/>
  <c r="D672"/>
  <c r="P671"/>
  <c r="D671"/>
  <c r="P670"/>
  <c r="D670"/>
  <c r="P669"/>
  <c r="D669"/>
  <c r="P668"/>
  <c r="D668"/>
  <c r="P667"/>
  <c r="O666"/>
  <c r="N666"/>
  <c r="M666"/>
  <c r="L666"/>
  <c r="K666"/>
  <c r="J666"/>
  <c r="I666"/>
  <c r="H666"/>
  <c r="G666"/>
  <c r="F666"/>
  <c r="E666"/>
  <c r="O665"/>
  <c r="N665"/>
  <c r="M665"/>
  <c r="L665"/>
  <c r="K665"/>
  <c r="J665"/>
  <c r="I665"/>
  <c r="H665"/>
  <c r="G665"/>
  <c r="F665"/>
  <c r="E665"/>
  <c r="O664"/>
  <c r="N664"/>
  <c r="M664"/>
  <c r="L664"/>
  <c r="K664"/>
  <c r="J664"/>
  <c r="I664"/>
  <c r="H664"/>
  <c r="G664"/>
  <c r="F664"/>
  <c r="E664"/>
  <c r="O663"/>
  <c r="N663"/>
  <c r="M663"/>
  <c r="L663"/>
  <c r="K663"/>
  <c r="J663"/>
  <c r="I663"/>
  <c r="H663"/>
  <c r="G663"/>
  <c r="F663"/>
  <c r="E663"/>
  <c r="O662"/>
  <c r="N662"/>
  <c r="M662"/>
  <c r="L662"/>
  <c r="K662"/>
  <c r="J662"/>
  <c r="I662"/>
  <c r="H662"/>
  <c r="G662"/>
  <c r="F662"/>
  <c r="E662"/>
  <c r="L661"/>
  <c r="P660"/>
  <c r="D660"/>
  <c r="P659"/>
  <c r="D659"/>
  <c r="P658"/>
  <c r="D658"/>
  <c r="P657"/>
  <c r="D657"/>
  <c r="P656"/>
  <c r="D656"/>
  <c r="P655"/>
  <c r="D655"/>
  <c r="P654"/>
  <c r="D654"/>
  <c r="P653"/>
  <c r="D653"/>
  <c r="P652"/>
  <c r="D652"/>
  <c r="P651"/>
  <c r="D651"/>
  <c r="P650"/>
  <c r="D650"/>
  <c r="P649"/>
  <c r="D649"/>
  <c r="P648"/>
  <c r="P647"/>
  <c r="D647"/>
  <c r="P646"/>
  <c r="D646"/>
  <c r="P645"/>
  <c r="D645"/>
  <c r="P644"/>
  <c r="D644"/>
  <c r="O643"/>
  <c r="N643"/>
  <c r="M643"/>
  <c r="L643"/>
  <c r="P643" s="1"/>
  <c r="K643"/>
  <c r="J643"/>
  <c r="I643"/>
  <c r="H643"/>
  <c r="G643"/>
  <c r="F643"/>
  <c r="E643"/>
  <c r="P642"/>
  <c r="D642"/>
  <c r="P641"/>
  <c r="D641"/>
  <c r="P640"/>
  <c r="D640"/>
  <c r="L639"/>
  <c r="P639" s="1"/>
  <c r="O638"/>
  <c r="O625" s="1"/>
  <c r="N638"/>
  <c r="N625" s="1"/>
  <c r="M638"/>
  <c r="M625" s="1"/>
  <c r="K638"/>
  <c r="K625" s="1"/>
  <c r="J638"/>
  <c r="J625" s="1"/>
  <c r="I638"/>
  <c r="I625" s="1"/>
  <c r="H638"/>
  <c r="H625" s="1"/>
  <c r="G638"/>
  <c r="G625" s="1"/>
  <c r="F638"/>
  <c r="F625" s="1"/>
  <c r="E638"/>
  <c r="E625" s="1"/>
  <c r="P637"/>
  <c r="D637"/>
  <c r="P636"/>
  <c r="D636"/>
  <c r="P635"/>
  <c r="D635"/>
  <c r="P634"/>
  <c r="D634"/>
  <c r="P633"/>
  <c r="D633"/>
  <c r="P632"/>
  <c r="D632"/>
  <c r="P631"/>
  <c r="O629"/>
  <c r="N629"/>
  <c r="M629"/>
  <c r="L629"/>
  <c r="K629"/>
  <c r="J629"/>
  <c r="I629"/>
  <c r="H629"/>
  <c r="G629"/>
  <c r="F629"/>
  <c r="E629"/>
  <c r="O628"/>
  <c r="N628"/>
  <c r="M628"/>
  <c r="L628"/>
  <c r="K628"/>
  <c r="J628"/>
  <c r="I628"/>
  <c r="H628"/>
  <c r="G628"/>
  <c r="F628"/>
  <c r="E628"/>
  <c r="O627"/>
  <c r="N627"/>
  <c r="M627"/>
  <c r="L627"/>
  <c r="K627"/>
  <c r="J627"/>
  <c r="I627"/>
  <c r="H627"/>
  <c r="G627"/>
  <c r="F627"/>
  <c r="E627"/>
  <c r="O626"/>
  <c r="N626"/>
  <c r="M626"/>
  <c r="K626"/>
  <c r="J626"/>
  <c r="I626"/>
  <c r="H626"/>
  <c r="G626"/>
  <c r="F626"/>
  <c r="E626"/>
  <c r="P624"/>
  <c r="D624"/>
  <c r="P623"/>
  <c r="D623"/>
  <c r="P622"/>
  <c r="D622"/>
  <c r="P621"/>
  <c r="D621"/>
  <c r="P620"/>
  <c r="D620"/>
  <c r="O619"/>
  <c r="N619"/>
  <c r="M619"/>
  <c r="L619"/>
  <c r="K619"/>
  <c r="J619"/>
  <c r="I619"/>
  <c r="H619"/>
  <c r="G619"/>
  <c r="F619"/>
  <c r="E619"/>
  <c r="P618"/>
  <c r="D618"/>
  <c r="P617"/>
  <c r="D617"/>
  <c r="P616"/>
  <c r="D616"/>
  <c r="P615"/>
  <c r="D615"/>
  <c r="P614"/>
  <c r="D614"/>
  <c r="O613"/>
  <c r="N613"/>
  <c r="M613"/>
  <c r="L613"/>
  <c r="K613"/>
  <c r="J613"/>
  <c r="I613"/>
  <c r="H613"/>
  <c r="G613"/>
  <c r="F613"/>
  <c r="E613"/>
  <c r="P612"/>
  <c r="D612"/>
  <c r="P611"/>
  <c r="D611"/>
  <c r="P610"/>
  <c r="D610"/>
  <c r="P609"/>
  <c r="D609"/>
  <c r="P608"/>
  <c r="D608"/>
  <c r="O607"/>
  <c r="N607"/>
  <c r="M607"/>
  <c r="L607"/>
  <c r="K607"/>
  <c r="J607"/>
  <c r="I607"/>
  <c r="H607"/>
  <c r="G607"/>
  <c r="F607"/>
  <c r="E607"/>
  <c r="P606"/>
  <c r="D606"/>
  <c r="P605"/>
  <c r="D605"/>
  <c r="P604"/>
  <c r="D604"/>
  <c r="P603"/>
  <c r="D603"/>
  <c r="P602"/>
  <c r="D602"/>
  <c r="O601"/>
  <c r="N601"/>
  <c r="M601"/>
  <c r="L601"/>
  <c r="K601"/>
  <c r="J601"/>
  <c r="I601"/>
  <c r="H601"/>
  <c r="G601"/>
  <c r="F601"/>
  <c r="E601"/>
  <c r="P600"/>
  <c r="D600"/>
  <c r="P599"/>
  <c r="D599"/>
  <c r="P598"/>
  <c r="D598"/>
  <c r="P597"/>
  <c r="D597"/>
  <c r="P596"/>
  <c r="D596"/>
  <c r="O595"/>
  <c r="N595"/>
  <c r="M595"/>
  <c r="L595"/>
  <c r="K595"/>
  <c r="J595"/>
  <c r="I595"/>
  <c r="H595"/>
  <c r="G595"/>
  <c r="F595"/>
  <c r="E595"/>
  <c r="P594"/>
  <c r="D594"/>
  <c r="P593"/>
  <c r="D593"/>
  <c r="P592"/>
  <c r="D592"/>
  <c r="P591"/>
  <c r="D591"/>
  <c r="P590"/>
  <c r="N590"/>
  <c r="M590"/>
  <c r="M589" s="1"/>
  <c r="O589"/>
  <c r="L589"/>
  <c r="K589"/>
  <c r="J589"/>
  <c r="I589"/>
  <c r="H589"/>
  <c r="G589"/>
  <c r="F589"/>
  <c r="E589"/>
  <c r="P588"/>
  <c r="D588"/>
  <c r="P587"/>
  <c r="D587"/>
  <c r="P586"/>
  <c r="D586"/>
  <c r="P585"/>
  <c r="D585"/>
  <c r="P584"/>
  <c r="D584"/>
  <c r="O583"/>
  <c r="N583"/>
  <c r="M583"/>
  <c r="L583"/>
  <c r="K583"/>
  <c r="J583"/>
  <c r="I583"/>
  <c r="H583"/>
  <c r="G583"/>
  <c r="F583"/>
  <c r="E583"/>
  <c r="P582"/>
  <c r="D582"/>
  <c r="P581"/>
  <c r="D581"/>
  <c r="P580"/>
  <c r="D580"/>
  <c r="P579"/>
  <c r="D579"/>
  <c r="P578"/>
  <c r="D578"/>
  <c r="O577"/>
  <c r="N577"/>
  <c r="M577"/>
  <c r="L577"/>
  <c r="K577"/>
  <c r="J577"/>
  <c r="I577"/>
  <c r="H577"/>
  <c r="G577"/>
  <c r="F577"/>
  <c r="E577"/>
  <c r="P576"/>
  <c r="D576"/>
  <c r="P575"/>
  <c r="D575"/>
  <c r="P574"/>
  <c r="D574"/>
  <c r="P573"/>
  <c r="D573"/>
  <c r="P572"/>
  <c r="D572"/>
  <c r="O571"/>
  <c r="N571"/>
  <c r="M571"/>
  <c r="L571"/>
  <c r="K571"/>
  <c r="J571"/>
  <c r="I571"/>
  <c r="H571"/>
  <c r="G571"/>
  <c r="F571"/>
  <c r="E571"/>
  <c r="P570"/>
  <c r="D570"/>
  <c r="P569"/>
  <c r="D569"/>
  <c r="P568"/>
  <c r="D568"/>
  <c r="P567"/>
  <c r="D567"/>
  <c r="P566"/>
  <c r="D566"/>
  <c r="O565"/>
  <c r="O504" s="1"/>
  <c r="O21" s="1"/>
  <c r="N565"/>
  <c r="N504" s="1"/>
  <c r="N21" s="1"/>
  <c r="M565"/>
  <c r="M504" s="1"/>
  <c r="M21" s="1"/>
  <c r="L565"/>
  <c r="L504" s="1"/>
  <c r="L21" s="1"/>
  <c r="K565"/>
  <c r="K504" s="1"/>
  <c r="K21" s="1"/>
  <c r="J565"/>
  <c r="J504" s="1"/>
  <c r="I565"/>
  <c r="I504" s="1"/>
  <c r="H565"/>
  <c r="H504" s="1"/>
  <c r="G565"/>
  <c r="G504" s="1"/>
  <c r="G21" s="1"/>
  <c r="F565"/>
  <c r="F504" s="1"/>
  <c r="E565"/>
  <c r="P564"/>
  <c r="D564"/>
  <c r="P563"/>
  <c r="D563"/>
  <c r="P562"/>
  <c r="D562"/>
  <c r="P561"/>
  <c r="D561"/>
  <c r="P560"/>
  <c r="D560"/>
  <c r="O559"/>
  <c r="N559"/>
  <c r="M559"/>
  <c r="L559"/>
  <c r="K559"/>
  <c r="J559"/>
  <c r="I559"/>
  <c r="H559"/>
  <c r="G559"/>
  <c r="F559"/>
  <c r="E559"/>
  <c r="P558"/>
  <c r="D558"/>
  <c r="P557"/>
  <c r="D557"/>
  <c r="P556"/>
  <c r="D556"/>
  <c r="P555"/>
  <c r="D555"/>
  <c r="P554"/>
  <c r="O553"/>
  <c r="N553"/>
  <c r="M553"/>
  <c r="K553"/>
  <c r="J553"/>
  <c r="I553"/>
  <c r="H553"/>
  <c r="G553"/>
  <c r="F553"/>
  <c r="E553"/>
  <c r="P552"/>
  <c r="D552"/>
  <c r="P551"/>
  <c r="D551"/>
  <c r="P550"/>
  <c r="D550"/>
  <c r="P549"/>
  <c r="D549"/>
  <c r="P548"/>
  <c r="O547"/>
  <c r="N547"/>
  <c r="M547"/>
  <c r="K547"/>
  <c r="J547"/>
  <c r="I547"/>
  <c r="H547"/>
  <c r="G547"/>
  <c r="F547"/>
  <c r="E547"/>
  <c r="P546"/>
  <c r="D546"/>
  <c r="P545"/>
  <c r="D545"/>
  <c r="P544"/>
  <c r="D544"/>
  <c r="P543"/>
  <c r="D543"/>
  <c r="L542"/>
  <c r="P542" s="1"/>
  <c r="O541"/>
  <c r="N541"/>
  <c r="M541"/>
  <c r="K541"/>
  <c r="J541"/>
  <c r="I541"/>
  <c r="H541"/>
  <c r="G541"/>
  <c r="F541"/>
  <c r="E541"/>
  <c r="P540"/>
  <c r="D540"/>
  <c r="P539"/>
  <c r="D539"/>
  <c r="P538"/>
  <c r="D538"/>
  <c r="P537"/>
  <c r="D537"/>
  <c r="P536"/>
  <c r="D536"/>
  <c r="O535"/>
  <c r="N535"/>
  <c r="M535"/>
  <c r="L535"/>
  <c r="K535"/>
  <c r="J535"/>
  <c r="I535"/>
  <c r="H535"/>
  <c r="G535"/>
  <c r="F535"/>
  <c r="E535"/>
  <c r="P534"/>
  <c r="D534"/>
  <c r="P533"/>
  <c r="D533"/>
  <c r="P532"/>
  <c r="D532"/>
  <c r="P531"/>
  <c r="D531"/>
  <c r="L530"/>
  <c r="O529"/>
  <c r="N529"/>
  <c r="M529"/>
  <c r="K529"/>
  <c r="J529"/>
  <c r="I529"/>
  <c r="H529"/>
  <c r="G529"/>
  <c r="F529"/>
  <c r="E529"/>
  <c r="P528"/>
  <c r="D528"/>
  <c r="P527"/>
  <c r="D527"/>
  <c r="P526"/>
  <c r="D526"/>
  <c r="P525"/>
  <c r="D525"/>
  <c r="M524"/>
  <c r="L524"/>
  <c r="P524" s="1"/>
  <c r="O523"/>
  <c r="N523"/>
  <c r="K523"/>
  <c r="J523"/>
  <c r="I523"/>
  <c r="H523"/>
  <c r="G523"/>
  <c r="F523"/>
  <c r="E523"/>
  <c r="K522"/>
  <c r="K44" s="1"/>
  <c r="L519"/>
  <c r="L41" s="1"/>
  <c r="P516"/>
  <c r="D516"/>
  <c r="O515"/>
  <c r="O32" s="1"/>
  <c r="N515"/>
  <c r="N32" s="1"/>
  <c r="M515"/>
  <c r="M32" s="1"/>
  <c r="L515"/>
  <c r="L32" s="1"/>
  <c r="K515"/>
  <c r="K32" s="1"/>
  <c r="J515"/>
  <c r="J32" s="1"/>
  <c r="I515"/>
  <c r="I32" s="1"/>
  <c r="H515"/>
  <c r="H32" s="1"/>
  <c r="G515"/>
  <c r="G32" s="1"/>
  <c r="F515"/>
  <c r="F32" s="1"/>
  <c r="E515"/>
  <c r="E32" s="1"/>
  <c r="O514"/>
  <c r="O31" s="1"/>
  <c r="N514"/>
  <c r="N31" s="1"/>
  <c r="M514"/>
  <c r="M31" s="1"/>
  <c r="L514"/>
  <c r="L31" s="1"/>
  <c r="K514"/>
  <c r="K31" s="1"/>
  <c r="J514"/>
  <c r="J31" s="1"/>
  <c r="I514"/>
  <c r="I31" s="1"/>
  <c r="H514"/>
  <c r="H31" s="1"/>
  <c r="G514"/>
  <c r="G31" s="1"/>
  <c r="F514"/>
  <c r="F31" s="1"/>
  <c r="E514"/>
  <c r="O513"/>
  <c r="O30" s="1"/>
  <c r="N513"/>
  <c r="N30" s="1"/>
  <c r="M513"/>
  <c r="M30" s="1"/>
  <c r="L513"/>
  <c r="L30" s="1"/>
  <c r="K513"/>
  <c r="J513"/>
  <c r="J30" s="1"/>
  <c r="I513"/>
  <c r="I30" s="1"/>
  <c r="H513"/>
  <c r="H30" s="1"/>
  <c r="G513"/>
  <c r="G30" s="1"/>
  <c r="F513"/>
  <c r="F30" s="1"/>
  <c r="E513"/>
  <c r="O512"/>
  <c r="O29" s="1"/>
  <c r="N512"/>
  <c r="N29" s="1"/>
  <c r="M512"/>
  <c r="M29" s="1"/>
  <c r="L512"/>
  <c r="L29" s="1"/>
  <c r="K512"/>
  <c r="K29" s="1"/>
  <c r="J512"/>
  <c r="J29" s="1"/>
  <c r="I512"/>
  <c r="I29" s="1"/>
  <c r="H512"/>
  <c r="H29" s="1"/>
  <c r="G512"/>
  <c r="G29" s="1"/>
  <c r="F512"/>
  <c r="F29" s="1"/>
  <c r="E512"/>
  <c r="O511"/>
  <c r="O28" s="1"/>
  <c r="N511"/>
  <c r="N28" s="1"/>
  <c r="M511"/>
  <c r="M28" s="1"/>
  <c r="L511"/>
  <c r="L28" s="1"/>
  <c r="K511"/>
  <c r="K28" s="1"/>
  <c r="J511"/>
  <c r="J28" s="1"/>
  <c r="I511"/>
  <c r="I28" s="1"/>
  <c r="H511"/>
  <c r="H28" s="1"/>
  <c r="G511"/>
  <c r="G28" s="1"/>
  <c r="F511"/>
  <c r="F28" s="1"/>
  <c r="E511"/>
  <c r="E28" s="1"/>
  <c r="O509"/>
  <c r="O26" s="1"/>
  <c r="N509"/>
  <c r="N26" s="1"/>
  <c r="M509"/>
  <c r="M26" s="1"/>
  <c r="L509"/>
  <c r="L26" s="1"/>
  <c r="K509"/>
  <c r="K26" s="1"/>
  <c r="J509"/>
  <c r="J26" s="1"/>
  <c r="I509"/>
  <c r="I26" s="1"/>
  <c r="H509"/>
  <c r="H26" s="1"/>
  <c r="G509"/>
  <c r="G26" s="1"/>
  <c r="F509"/>
  <c r="F26" s="1"/>
  <c r="E509"/>
  <c r="O508"/>
  <c r="O25" s="1"/>
  <c r="N508"/>
  <c r="N25" s="1"/>
  <c r="M508"/>
  <c r="M25" s="1"/>
  <c r="L508"/>
  <c r="L25" s="1"/>
  <c r="K508"/>
  <c r="K25" s="1"/>
  <c r="J508"/>
  <c r="J25" s="1"/>
  <c r="I508"/>
  <c r="I25" s="1"/>
  <c r="H508"/>
  <c r="H25" s="1"/>
  <c r="G508"/>
  <c r="G25" s="1"/>
  <c r="F508"/>
  <c r="F25" s="1"/>
  <c r="E508"/>
  <c r="O507"/>
  <c r="O24" s="1"/>
  <c r="N507"/>
  <c r="N24" s="1"/>
  <c r="M507"/>
  <c r="M24" s="1"/>
  <c r="L507"/>
  <c r="L24" s="1"/>
  <c r="K507"/>
  <c r="K24" s="1"/>
  <c r="J507"/>
  <c r="J24" s="1"/>
  <c r="I507"/>
  <c r="I24" s="1"/>
  <c r="H507"/>
  <c r="H24" s="1"/>
  <c r="G507"/>
  <c r="G24" s="1"/>
  <c r="F507"/>
  <c r="F24" s="1"/>
  <c r="E507"/>
  <c r="E24" s="1"/>
  <c r="O506"/>
  <c r="O23" s="1"/>
  <c r="N506"/>
  <c r="N23" s="1"/>
  <c r="M506"/>
  <c r="M23" s="1"/>
  <c r="L506"/>
  <c r="L23" s="1"/>
  <c r="K506"/>
  <c r="K23" s="1"/>
  <c r="J506"/>
  <c r="J23" s="1"/>
  <c r="I506"/>
  <c r="I23" s="1"/>
  <c r="H506"/>
  <c r="H23" s="1"/>
  <c r="G506"/>
  <c r="G23" s="1"/>
  <c r="F506"/>
  <c r="F23" s="1"/>
  <c r="E506"/>
  <c r="E23" s="1"/>
  <c r="O505"/>
  <c r="O22" s="1"/>
  <c r="N505"/>
  <c r="N22" s="1"/>
  <c r="M505"/>
  <c r="M22" s="1"/>
  <c r="L505"/>
  <c r="L22" s="1"/>
  <c r="K505"/>
  <c r="J505"/>
  <c r="J22" s="1"/>
  <c r="I505"/>
  <c r="I22" s="1"/>
  <c r="H505"/>
  <c r="G505"/>
  <c r="G22" s="1"/>
  <c r="F505"/>
  <c r="F22" s="1"/>
  <c r="E505"/>
  <c r="E22" s="1"/>
  <c r="N502"/>
  <c r="L500"/>
  <c r="P497"/>
  <c r="P490"/>
  <c r="D490"/>
  <c r="P489"/>
  <c r="D489"/>
  <c r="P488"/>
  <c r="D488"/>
  <c r="P487"/>
  <c r="D487"/>
  <c r="P486"/>
  <c r="D486"/>
  <c r="P485"/>
  <c r="D485"/>
  <c r="P484"/>
  <c r="D484"/>
  <c r="P483"/>
  <c r="D483"/>
  <c r="P482"/>
  <c r="D482"/>
  <c r="P481"/>
  <c r="D481"/>
  <c r="L480"/>
  <c r="P480" s="1"/>
  <c r="O479"/>
  <c r="N479"/>
  <c r="M479"/>
  <c r="K479"/>
  <c r="J479"/>
  <c r="I479"/>
  <c r="H479"/>
  <c r="G479"/>
  <c r="F479"/>
  <c r="E479"/>
  <c r="P478"/>
  <c r="D478"/>
  <c r="P477"/>
  <c r="D477"/>
  <c r="P476"/>
  <c r="D476"/>
  <c r="P475"/>
  <c r="D475"/>
  <c r="L474"/>
  <c r="P474" s="1"/>
  <c r="O473"/>
  <c r="O461" s="1"/>
  <c r="N473"/>
  <c r="N461" s="1"/>
  <c r="M473"/>
  <c r="L473"/>
  <c r="P473" s="1"/>
  <c r="K473"/>
  <c r="K461" s="1"/>
  <c r="J473"/>
  <c r="I473"/>
  <c r="H473"/>
  <c r="G473"/>
  <c r="G461" s="1"/>
  <c r="F473"/>
  <c r="E473"/>
  <c r="P472"/>
  <c r="D472"/>
  <c r="P471"/>
  <c r="D471"/>
  <c r="P470"/>
  <c r="D470"/>
  <c r="P469"/>
  <c r="D469"/>
  <c r="P468"/>
  <c r="D468"/>
  <c r="P467"/>
  <c r="D467"/>
  <c r="O466"/>
  <c r="N466"/>
  <c r="M466"/>
  <c r="L466"/>
  <c r="K466"/>
  <c r="J466"/>
  <c r="I466"/>
  <c r="H466"/>
  <c r="G466"/>
  <c r="F466"/>
  <c r="E466"/>
  <c r="O465"/>
  <c r="N465"/>
  <c r="M465"/>
  <c r="L465"/>
  <c r="K465"/>
  <c r="J465"/>
  <c r="I465"/>
  <c r="H465"/>
  <c r="G465"/>
  <c r="F465"/>
  <c r="E465"/>
  <c r="O464"/>
  <c r="N464"/>
  <c r="M464"/>
  <c r="L464"/>
  <c r="K464"/>
  <c r="J464"/>
  <c r="I464"/>
  <c r="H464"/>
  <c r="G464"/>
  <c r="F464"/>
  <c r="E464"/>
  <c r="O463"/>
  <c r="N463"/>
  <c r="M463"/>
  <c r="L463"/>
  <c r="K463"/>
  <c r="J463"/>
  <c r="I463"/>
  <c r="H463"/>
  <c r="G463"/>
  <c r="F463"/>
  <c r="E463"/>
  <c r="O462"/>
  <c r="N462"/>
  <c r="M462"/>
  <c r="K462"/>
  <c r="J462"/>
  <c r="I462"/>
  <c r="H462"/>
  <c r="G462"/>
  <c r="F462"/>
  <c r="E462"/>
  <c r="P460"/>
  <c r="D460"/>
  <c r="P459"/>
  <c r="D459"/>
  <c r="P458"/>
  <c r="D458"/>
  <c r="P457"/>
  <c r="D457"/>
  <c r="P456"/>
  <c r="D456"/>
  <c r="P455"/>
  <c r="D455"/>
  <c r="P454"/>
  <c r="D454"/>
  <c r="P453"/>
  <c r="D453"/>
  <c r="P452"/>
  <c r="D452"/>
  <c r="P451"/>
  <c r="D451"/>
  <c r="P450"/>
  <c r="D450"/>
  <c r="P449"/>
  <c r="D449"/>
  <c r="P448"/>
  <c r="D448"/>
  <c r="P447"/>
  <c r="D447"/>
  <c r="P446"/>
  <c r="D446"/>
  <c r="P445"/>
  <c r="D445"/>
  <c r="P444"/>
  <c r="D444"/>
  <c r="P443"/>
  <c r="D443"/>
  <c r="O442"/>
  <c r="N442"/>
  <c r="M442"/>
  <c r="L442"/>
  <c r="K442"/>
  <c r="J442"/>
  <c r="I442"/>
  <c r="H442"/>
  <c r="G442"/>
  <c r="F442"/>
  <c r="E442"/>
  <c r="O441"/>
  <c r="N441"/>
  <c r="M441"/>
  <c r="L441"/>
  <c r="K441"/>
  <c r="J441"/>
  <c r="I441"/>
  <c r="H441"/>
  <c r="G441"/>
  <c r="F441"/>
  <c r="E441"/>
  <c r="O440"/>
  <c r="N440"/>
  <c r="M440"/>
  <c r="L440"/>
  <c r="K440"/>
  <c r="J440"/>
  <c r="I440"/>
  <c r="H440"/>
  <c r="G440"/>
  <c r="F440"/>
  <c r="E440"/>
  <c r="O439"/>
  <c r="N439"/>
  <c r="M439"/>
  <c r="L439"/>
  <c r="K439"/>
  <c r="J439"/>
  <c r="I439"/>
  <c r="H439"/>
  <c r="G439"/>
  <c r="F439"/>
  <c r="E439"/>
  <c r="O438"/>
  <c r="N438"/>
  <c r="M438"/>
  <c r="L438"/>
  <c r="K438"/>
  <c r="J438"/>
  <c r="I438"/>
  <c r="H438"/>
  <c r="G438"/>
  <c r="F438"/>
  <c r="E438"/>
  <c r="O437"/>
  <c r="N437"/>
  <c r="M437"/>
  <c r="L437"/>
  <c r="K437"/>
  <c r="J437"/>
  <c r="I437"/>
  <c r="H437"/>
  <c r="G437"/>
  <c r="F437"/>
  <c r="E437"/>
  <c r="P436"/>
  <c r="P435"/>
  <c r="D435"/>
  <c r="P434"/>
  <c r="D434"/>
  <c r="P433"/>
  <c r="D433"/>
  <c r="P432"/>
  <c r="D432"/>
  <c r="O431"/>
  <c r="O304" s="1"/>
  <c r="N431"/>
  <c r="N304" s="1"/>
  <c r="M431"/>
  <c r="M304" s="1"/>
  <c r="L431"/>
  <c r="P431" s="1"/>
  <c r="P430"/>
  <c r="P429"/>
  <c r="D429"/>
  <c r="P428"/>
  <c r="D428"/>
  <c r="P427"/>
  <c r="D427"/>
  <c r="P426"/>
  <c r="D426"/>
  <c r="P425"/>
  <c r="D425"/>
  <c r="P424"/>
  <c r="D424"/>
  <c r="P423"/>
  <c r="D423"/>
  <c r="P422"/>
  <c r="D422"/>
  <c r="P421"/>
  <c r="D421"/>
  <c r="P420"/>
  <c r="D420"/>
  <c r="P419"/>
  <c r="D419"/>
  <c r="P418"/>
  <c r="O416"/>
  <c r="N416"/>
  <c r="M416"/>
  <c r="L416"/>
  <c r="K416"/>
  <c r="J416"/>
  <c r="I416"/>
  <c r="H416"/>
  <c r="G416"/>
  <c r="F416"/>
  <c r="E416"/>
  <c r="O415"/>
  <c r="N415"/>
  <c r="M415"/>
  <c r="L415"/>
  <c r="K415"/>
  <c r="J415"/>
  <c r="I415"/>
  <c r="H415"/>
  <c r="G415"/>
  <c r="F415"/>
  <c r="E415"/>
  <c r="O414"/>
  <c r="N414"/>
  <c r="M414"/>
  <c r="L414"/>
  <c r="K414"/>
  <c r="J414"/>
  <c r="I414"/>
  <c r="H414"/>
  <c r="G414"/>
  <c r="F414"/>
  <c r="E414"/>
  <c r="O413"/>
  <c r="N413"/>
  <c r="M413"/>
  <c r="L413"/>
  <c r="K413"/>
  <c r="J413"/>
  <c r="I413"/>
  <c r="H413"/>
  <c r="G413"/>
  <c r="F413"/>
  <c r="E413"/>
  <c r="O412"/>
  <c r="N412"/>
  <c r="M412"/>
  <c r="L412"/>
  <c r="K412"/>
  <c r="J412"/>
  <c r="I412"/>
  <c r="H412"/>
  <c r="G412"/>
  <c r="F412"/>
  <c r="E412"/>
  <c r="P411"/>
  <c r="D411"/>
  <c r="P410"/>
  <c r="D410"/>
  <c r="P409"/>
  <c r="D409"/>
  <c r="P408"/>
  <c r="D408"/>
  <c r="P407"/>
  <c r="D407"/>
  <c r="P406"/>
  <c r="D406"/>
  <c r="P405"/>
  <c r="D405"/>
  <c r="P404"/>
  <c r="D404"/>
  <c r="P403"/>
  <c r="D403"/>
  <c r="P402"/>
  <c r="D402"/>
  <c r="P401"/>
  <c r="D401"/>
  <c r="P400"/>
  <c r="D400"/>
  <c r="P399"/>
  <c r="D399"/>
  <c r="P398"/>
  <c r="O397"/>
  <c r="N397"/>
  <c r="M397"/>
  <c r="L397"/>
  <c r="K397"/>
  <c r="J397"/>
  <c r="I397"/>
  <c r="H397"/>
  <c r="G397"/>
  <c r="F397"/>
  <c r="E397"/>
  <c r="O396"/>
  <c r="N396"/>
  <c r="M396"/>
  <c r="L396"/>
  <c r="K396"/>
  <c r="J396"/>
  <c r="I396"/>
  <c r="H396"/>
  <c r="G396"/>
  <c r="F396"/>
  <c r="E396"/>
  <c r="O395"/>
  <c r="N395"/>
  <c r="M395"/>
  <c r="L395"/>
  <c r="K395"/>
  <c r="J395"/>
  <c r="I395"/>
  <c r="H395"/>
  <c r="G395"/>
  <c r="F395"/>
  <c r="E395"/>
  <c r="O394"/>
  <c r="N394"/>
  <c r="M394"/>
  <c r="L394"/>
  <c r="K394"/>
  <c r="J394"/>
  <c r="I394"/>
  <c r="H394"/>
  <c r="G394"/>
  <c r="F394"/>
  <c r="E394"/>
  <c r="O393"/>
  <c r="N393"/>
  <c r="M393"/>
  <c r="L393"/>
  <c r="K393"/>
  <c r="J393"/>
  <c r="I393"/>
  <c r="H393"/>
  <c r="G393"/>
  <c r="F393"/>
  <c r="E393"/>
  <c r="O392"/>
  <c r="N392"/>
  <c r="M392"/>
  <c r="L392"/>
  <c r="K392"/>
  <c r="J392"/>
  <c r="I392"/>
  <c r="H392"/>
  <c r="G392"/>
  <c r="F392"/>
  <c r="E392"/>
  <c r="P391"/>
  <c r="D391"/>
  <c r="P390"/>
  <c r="D390"/>
  <c r="P389"/>
  <c r="D389"/>
  <c r="P388"/>
  <c r="D388"/>
  <c r="P387"/>
  <c r="D387"/>
  <c r="P386"/>
  <c r="D386"/>
  <c r="P385"/>
  <c r="D385"/>
  <c r="P384"/>
  <c r="D384"/>
  <c r="P383"/>
  <c r="D383"/>
  <c r="P382"/>
  <c r="D382"/>
  <c r="P381"/>
  <c r="D381"/>
  <c r="P380"/>
  <c r="D380"/>
  <c r="P379"/>
  <c r="O378"/>
  <c r="N378"/>
  <c r="M378"/>
  <c r="L378"/>
  <c r="K378"/>
  <c r="J378"/>
  <c r="I378"/>
  <c r="H378"/>
  <c r="G378"/>
  <c r="F378"/>
  <c r="E378"/>
  <c r="O377"/>
  <c r="N377"/>
  <c r="M377"/>
  <c r="L377"/>
  <c r="K377"/>
  <c r="J377"/>
  <c r="I377"/>
  <c r="H377"/>
  <c r="G377"/>
  <c r="F377"/>
  <c r="E377"/>
  <c r="O376"/>
  <c r="N376"/>
  <c r="M376"/>
  <c r="L376"/>
  <c r="K376"/>
  <c r="J376"/>
  <c r="I376"/>
  <c r="H376"/>
  <c r="G376"/>
  <c r="F376"/>
  <c r="E376"/>
  <c r="O375"/>
  <c r="N375"/>
  <c r="M375"/>
  <c r="L375"/>
  <c r="K375"/>
  <c r="J375"/>
  <c r="I375"/>
  <c r="H375"/>
  <c r="G375"/>
  <c r="F375"/>
  <c r="E375"/>
  <c r="O374"/>
  <c r="N374"/>
  <c r="M374"/>
  <c r="L374"/>
  <c r="K374"/>
  <c r="J374"/>
  <c r="I374"/>
  <c r="H374"/>
  <c r="G374"/>
  <c r="F374"/>
  <c r="E374"/>
  <c r="O373"/>
  <c r="N373"/>
  <c r="M373"/>
  <c r="L373"/>
  <c r="K373"/>
  <c r="J373"/>
  <c r="I373"/>
  <c r="H373"/>
  <c r="G373"/>
  <c r="F373"/>
  <c r="E373"/>
  <c r="P372"/>
  <c r="D372"/>
  <c r="P371"/>
  <c r="D371"/>
  <c r="P370"/>
  <c r="D370"/>
  <c r="P369"/>
  <c r="D369"/>
  <c r="P368"/>
  <c r="D368"/>
  <c r="P367"/>
  <c r="D367"/>
  <c r="P366"/>
  <c r="D366"/>
  <c r="P365"/>
  <c r="D365"/>
  <c r="P364"/>
  <c r="D364"/>
  <c r="P363"/>
  <c r="D363"/>
  <c r="P362"/>
  <c r="D362"/>
  <c r="P361"/>
  <c r="D361"/>
  <c r="P360"/>
  <c r="O359"/>
  <c r="N359"/>
  <c r="M359"/>
  <c r="L359"/>
  <c r="K359"/>
  <c r="J359"/>
  <c r="I359"/>
  <c r="H359"/>
  <c r="G359"/>
  <c r="F359"/>
  <c r="E359"/>
  <c r="O358"/>
  <c r="N358"/>
  <c r="M358"/>
  <c r="L358"/>
  <c r="K358"/>
  <c r="J358"/>
  <c r="I358"/>
  <c r="H358"/>
  <c r="G358"/>
  <c r="F358"/>
  <c r="E358"/>
  <c r="O357"/>
  <c r="N357"/>
  <c r="M357"/>
  <c r="L357"/>
  <c r="K357"/>
  <c r="J357"/>
  <c r="I357"/>
  <c r="H357"/>
  <c r="G357"/>
  <c r="F357"/>
  <c r="E357"/>
  <c r="O356"/>
  <c r="N356"/>
  <c r="M356"/>
  <c r="L356"/>
  <c r="K356"/>
  <c r="J356"/>
  <c r="I356"/>
  <c r="H356"/>
  <c r="G356"/>
  <c r="F356"/>
  <c r="E356"/>
  <c r="O355"/>
  <c r="N355"/>
  <c r="M355"/>
  <c r="L355"/>
  <c r="K355"/>
  <c r="J355"/>
  <c r="I355"/>
  <c r="H355"/>
  <c r="G355"/>
  <c r="F355"/>
  <c r="E355"/>
  <c r="O354"/>
  <c r="N354"/>
  <c r="M354"/>
  <c r="L354"/>
  <c r="K354"/>
  <c r="J354"/>
  <c r="I354"/>
  <c r="H354"/>
  <c r="G354"/>
  <c r="F354"/>
  <c r="E354"/>
  <c r="P353"/>
  <c r="D353"/>
  <c r="P352"/>
  <c r="D352"/>
  <c r="P351"/>
  <c r="D351"/>
  <c r="P350"/>
  <c r="D350"/>
  <c r="P349"/>
  <c r="D349"/>
  <c r="O348"/>
  <c r="N348"/>
  <c r="M348"/>
  <c r="L348"/>
  <c r="K348"/>
  <c r="J348"/>
  <c r="I348"/>
  <c r="H348"/>
  <c r="G348"/>
  <c r="F348"/>
  <c r="E348"/>
  <c r="P347"/>
  <c r="D347"/>
  <c r="P346"/>
  <c r="D346"/>
  <c r="P345"/>
  <c r="D345"/>
  <c r="P344"/>
  <c r="D344"/>
  <c r="P343"/>
  <c r="D343"/>
  <c r="O342"/>
  <c r="N342"/>
  <c r="M342"/>
  <c r="L342"/>
  <c r="K342"/>
  <c r="J342"/>
  <c r="I342"/>
  <c r="H342"/>
  <c r="G342"/>
  <c r="F342"/>
  <c r="E342"/>
  <c r="P341"/>
  <c r="D341"/>
  <c r="P340"/>
  <c r="D340"/>
  <c r="P339"/>
  <c r="D339"/>
  <c r="P338"/>
  <c r="D338"/>
  <c r="P337"/>
  <c r="D337"/>
  <c r="O336"/>
  <c r="N336"/>
  <c r="M336"/>
  <c r="L336"/>
  <c r="K336"/>
  <c r="J336"/>
  <c r="I336"/>
  <c r="H336"/>
  <c r="G336"/>
  <c r="F336"/>
  <c r="E336"/>
  <c r="P335"/>
  <c r="O334"/>
  <c r="N334"/>
  <c r="M334"/>
  <c r="L334"/>
  <c r="K334"/>
  <c r="J334"/>
  <c r="I334"/>
  <c r="H334"/>
  <c r="G334"/>
  <c r="F334"/>
  <c r="E334"/>
  <c r="O333"/>
  <c r="N333"/>
  <c r="M333"/>
  <c r="L333"/>
  <c r="K333"/>
  <c r="J333"/>
  <c r="I333"/>
  <c r="H333"/>
  <c r="G333"/>
  <c r="F333"/>
  <c r="E333"/>
  <c r="O332"/>
  <c r="N332"/>
  <c r="M332"/>
  <c r="L332"/>
  <c r="K332"/>
  <c r="J332"/>
  <c r="I332"/>
  <c r="H332"/>
  <c r="G332"/>
  <c r="F332"/>
  <c r="E332"/>
  <c r="O331"/>
  <c r="N331"/>
  <c r="M331"/>
  <c r="L331"/>
  <c r="K331"/>
  <c r="J331"/>
  <c r="I331"/>
  <c r="H331"/>
  <c r="G331"/>
  <c r="F331"/>
  <c r="E331"/>
  <c r="O330"/>
  <c r="N330"/>
  <c r="M330"/>
  <c r="L330"/>
  <c r="K330"/>
  <c r="J330"/>
  <c r="I330"/>
  <c r="H330"/>
  <c r="G330"/>
  <c r="F330"/>
  <c r="E330"/>
  <c r="P328"/>
  <c r="D328"/>
  <c r="P327"/>
  <c r="D327"/>
  <c r="P326"/>
  <c r="D326"/>
  <c r="P325"/>
  <c r="D325"/>
  <c r="P324"/>
  <c r="D324"/>
  <c r="O323"/>
  <c r="N323"/>
  <c r="M323"/>
  <c r="L323"/>
  <c r="K323"/>
  <c r="J323"/>
  <c r="I323"/>
  <c r="H323"/>
  <c r="G323"/>
  <c r="F323"/>
  <c r="E323"/>
  <c r="P322"/>
  <c r="D322"/>
  <c r="P321"/>
  <c r="D321"/>
  <c r="P320"/>
  <c r="D320"/>
  <c r="P319"/>
  <c r="D319"/>
  <c r="P318"/>
  <c r="D318"/>
  <c r="O317"/>
  <c r="N317"/>
  <c r="M317"/>
  <c r="L317"/>
  <c r="K317"/>
  <c r="J317"/>
  <c r="I317"/>
  <c r="H317"/>
  <c r="G317"/>
  <c r="F317"/>
  <c r="E317"/>
  <c r="P316"/>
  <c r="O315"/>
  <c r="N315"/>
  <c r="M315"/>
  <c r="L315"/>
  <c r="K315"/>
  <c r="J315"/>
  <c r="I315"/>
  <c r="H315"/>
  <c r="G315"/>
  <c r="F315"/>
  <c r="E315"/>
  <c r="O314"/>
  <c r="N314"/>
  <c r="M314"/>
  <c r="L314"/>
  <c r="K314"/>
  <c r="J314"/>
  <c r="I314"/>
  <c r="H314"/>
  <c r="G314"/>
  <c r="F314"/>
  <c r="E314"/>
  <c r="O313"/>
  <c r="N313"/>
  <c r="M313"/>
  <c r="L313"/>
  <c r="K313"/>
  <c r="J313"/>
  <c r="I313"/>
  <c r="H313"/>
  <c r="G313"/>
  <c r="F313"/>
  <c r="E313"/>
  <c r="O312"/>
  <c r="N312"/>
  <c r="M312"/>
  <c r="L312"/>
  <c r="K312"/>
  <c r="J312"/>
  <c r="I312"/>
  <c r="H312"/>
  <c r="G312"/>
  <c r="F312"/>
  <c r="E312"/>
  <c r="O311"/>
  <c r="N311"/>
  <c r="M311"/>
  <c r="L311"/>
  <c r="K311"/>
  <c r="J311"/>
  <c r="I311"/>
  <c r="H311"/>
  <c r="G311"/>
  <c r="F311"/>
  <c r="E311"/>
  <c r="P309"/>
  <c r="D309"/>
  <c r="O308"/>
  <c r="O289" s="1"/>
  <c r="N308"/>
  <c r="N289" s="1"/>
  <c r="M308"/>
  <c r="M289" s="1"/>
  <c r="L308"/>
  <c r="P308" s="1"/>
  <c r="O307"/>
  <c r="O288" s="1"/>
  <c r="N307"/>
  <c r="N288" s="1"/>
  <c r="M307"/>
  <c r="M288" s="1"/>
  <c r="L307"/>
  <c r="P307" s="1"/>
  <c r="O306"/>
  <c r="O287" s="1"/>
  <c r="N306"/>
  <c r="M306"/>
  <c r="M287" s="1"/>
  <c r="L306"/>
  <c r="P306" s="1"/>
  <c r="O305"/>
  <c r="O286" s="1"/>
  <c r="N305"/>
  <c r="M305"/>
  <c r="M286" s="1"/>
  <c r="L305"/>
  <c r="P305" s="1"/>
  <c r="K304"/>
  <c r="J304"/>
  <c r="I304"/>
  <c r="H304"/>
  <c r="G304"/>
  <c r="F304"/>
  <c r="E304"/>
  <c r="P303"/>
  <c r="D303"/>
  <c r="P302"/>
  <c r="D302"/>
  <c r="P301"/>
  <c r="D301"/>
  <c r="P300"/>
  <c r="D300"/>
  <c r="O298"/>
  <c r="O33" s="1"/>
  <c r="N298"/>
  <c r="N33" s="1"/>
  <c r="M298"/>
  <c r="M33" s="1"/>
  <c r="K298"/>
  <c r="K33" s="1"/>
  <c r="J298"/>
  <c r="J33" s="1"/>
  <c r="I298"/>
  <c r="H298"/>
  <c r="G298"/>
  <c r="G33" s="1"/>
  <c r="F298"/>
  <c r="F33" s="1"/>
  <c r="E298"/>
  <c r="P297"/>
  <c r="D297"/>
  <c r="P296"/>
  <c r="D296"/>
  <c r="P295"/>
  <c r="D295"/>
  <c r="P294"/>
  <c r="D294"/>
  <c r="P293"/>
  <c r="D293"/>
  <c r="O292"/>
  <c r="N292"/>
  <c r="M292"/>
  <c r="L292"/>
  <c r="K292"/>
  <c r="J292"/>
  <c r="I292"/>
  <c r="H292"/>
  <c r="G292"/>
  <c r="F292"/>
  <c r="E292"/>
  <c r="P291"/>
  <c r="O290"/>
  <c r="N290"/>
  <c r="M290"/>
  <c r="L290"/>
  <c r="K290"/>
  <c r="J290"/>
  <c r="I290"/>
  <c r="H290"/>
  <c r="G290"/>
  <c r="F290"/>
  <c r="E290"/>
  <c r="K289"/>
  <c r="J289"/>
  <c r="I289"/>
  <c r="H289"/>
  <c r="G289"/>
  <c r="F289"/>
  <c r="E289"/>
  <c r="K288"/>
  <c r="J288"/>
  <c r="I288"/>
  <c r="H288"/>
  <c r="G288"/>
  <c r="F288"/>
  <c r="E288"/>
  <c r="N287"/>
  <c r="K287"/>
  <c r="J287"/>
  <c r="I287"/>
  <c r="H287"/>
  <c r="G287"/>
  <c r="F287"/>
  <c r="E287"/>
  <c r="N286"/>
  <c r="K286"/>
  <c r="J286"/>
  <c r="I286"/>
  <c r="H286"/>
  <c r="G286"/>
  <c r="F286"/>
  <c r="E286"/>
  <c r="P284"/>
  <c r="D284"/>
  <c r="P283"/>
  <c r="D283"/>
  <c r="P282"/>
  <c r="D282"/>
  <c r="D281"/>
  <c r="L280"/>
  <c r="P280" s="1"/>
  <c r="O279"/>
  <c r="N279"/>
  <c r="M279"/>
  <c r="K279"/>
  <c r="P278"/>
  <c r="D278"/>
  <c r="P277"/>
  <c r="D277"/>
  <c r="D276"/>
  <c r="D275"/>
  <c r="L274"/>
  <c r="P274" s="1"/>
  <c r="O273"/>
  <c r="N273"/>
  <c r="M273"/>
  <c r="K273"/>
  <c r="P272"/>
  <c r="D272"/>
  <c r="P271"/>
  <c r="D271"/>
  <c r="P270"/>
  <c r="D270"/>
  <c r="P269"/>
  <c r="D269"/>
  <c r="P268"/>
  <c r="D268"/>
  <c r="O267"/>
  <c r="N267"/>
  <c r="M267"/>
  <c r="L267"/>
  <c r="K267"/>
  <c r="P266"/>
  <c r="D266"/>
  <c r="P265"/>
  <c r="D265"/>
  <c r="D264"/>
  <c r="D263"/>
  <c r="L262"/>
  <c r="P262" s="1"/>
  <c r="O261"/>
  <c r="N261"/>
  <c r="M261"/>
  <c r="K261"/>
  <c r="P260"/>
  <c r="D260"/>
  <c r="P259"/>
  <c r="D259"/>
  <c r="P258"/>
  <c r="D258"/>
  <c r="P257"/>
  <c r="D257"/>
  <c r="L256"/>
  <c r="P256" s="1"/>
  <c r="O255"/>
  <c r="N255"/>
  <c r="M255"/>
  <c r="K255"/>
  <c r="P254"/>
  <c r="D254"/>
  <c r="P253"/>
  <c r="D253"/>
  <c r="P252"/>
  <c r="D252"/>
  <c r="P251"/>
  <c r="D251"/>
  <c r="L250"/>
  <c r="P250" s="1"/>
  <c r="O249"/>
  <c r="N249"/>
  <c r="M249"/>
  <c r="K249"/>
  <c r="O248"/>
  <c r="N248"/>
  <c r="M248"/>
  <c r="L248"/>
  <c r="K248"/>
  <c r="J248"/>
  <c r="I248"/>
  <c r="H248"/>
  <c r="G248"/>
  <c r="F248"/>
  <c r="E248"/>
  <c r="O247"/>
  <c r="N247"/>
  <c r="M247"/>
  <c r="L247"/>
  <c r="K247"/>
  <c r="J247"/>
  <c r="I247"/>
  <c r="H247"/>
  <c r="G247"/>
  <c r="F247"/>
  <c r="E247"/>
  <c r="O246"/>
  <c r="N246"/>
  <c r="M246"/>
  <c r="L246"/>
  <c r="K246"/>
  <c r="J246"/>
  <c r="I246"/>
  <c r="H246"/>
  <c r="G246"/>
  <c r="F246"/>
  <c r="E246"/>
  <c r="O245"/>
  <c r="N245"/>
  <c r="M245"/>
  <c r="L245"/>
  <c r="K245"/>
  <c r="J245"/>
  <c r="I245"/>
  <c r="H245"/>
  <c r="G245"/>
  <c r="F245"/>
  <c r="E245"/>
  <c r="O244"/>
  <c r="N244"/>
  <c r="M244"/>
  <c r="K244"/>
  <c r="J244"/>
  <c r="I244"/>
  <c r="H244"/>
  <c r="G244"/>
  <c r="F244"/>
  <c r="E244"/>
  <c r="J243"/>
  <c r="I243"/>
  <c r="H243"/>
  <c r="G243"/>
  <c r="F243"/>
  <c r="E243"/>
  <c r="P242"/>
  <c r="D242"/>
  <c r="P241"/>
  <c r="D241"/>
  <c r="P240"/>
  <c r="D240"/>
  <c r="P239"/>
  <c r="D239"/>
  <c r="P238"/>
  <c r="D238"/>
  <c r="O237"/>
  <c r="N237"/>
  <c r="M237"/>
  <c r="L237"/>
  <c r="K237"/>
  <c r="P236"/>
  <c r="D236"/>
  <c r="P235"/>
  <c r="D235"/>
  <c r="P234"/>
  <c r="D234"/>
  <c r="P233"/>
  <c r="D233"/>
  <c r="P232"/>
  <c r="D232"/>
  <c r="O231"/>
  <c r="N231"/>
  <c r="M231"/>
  <c r="L231"/>
  <c r="K231"/>
  <c r="P230"/>
  <c r="D230"/>
  <c r="P229"/>
  <c r="D229"/>
  <c r="P228"/>
  <c r="D228"/>
  <c r="P227"/>
  <c r="D227"/>
  <c r="P226"/>
  <c r="D226"/>
  <c r="O225"/>
  <c r="N225"/>
  <c r="M225"/>
  <c r="L225"/>
  <c r="K225"/>
  <c r="P224"/>
  <c r="D224"/>
  <c r="P223"/>
  <c r="D223"/>
  <c r="P222"/>
  <c r="D222"/>
  <c r="P221"/>
  <c r="D221"/>
  <c r="P220"/>
  <c r="D220"/>
  <c r="O219"/>
  <c r="N219"/>
  <c r="M219"/>
  <c r="L219"/>
  <c r="K219"/>
  <c r="P218"/>
  <c r="D218"/>
  <c r="P217"/>
  <c r="D217"/>
  <c r="P216"/>
  <c r="D216"/>
  <c r="D215"/>
  <c r="D214"/>
  <c r="O213"/>
  <c r="N213"/>
  <c r="M213"/>
  <c r="L213"/>
  <c r="K213"/>
  <c r="O212"/>
  <c r="N212"/>
  <c r="M212"/>
  <c r="L212"/>
  <c r="K212"/>
  <c r="J212"/>
  <c r="I212"/>
  <c r="H212"/>
  <c r="G212"/>
  <c r="F212"/>
  <c r="E212"/>
  <c r="O211"/>
  <c r="N211"/>
  <c r="M211"/>
  <c r="L211"/>
  <c r="K211"/>
  <c r="J211"/>
  <c r="I211"/>
  <c r="H211"/>
  <c r="G211"/>
  <c r="F211"/>
  <c r="E211"/>
  <c r="O210"/>
  <c r="N210"/>
  <c r="M210"/>
  <c r="L210"/>
  <c r="K210"/>
  <c r="J210"/>
  <c r="I210"/>
  <c r="H210"/>
  <c r="G210"/>
  <c r="F210"/>
  <c r="E210"/>
  <c r="O209"/>
  <c r="N209"/>
  <c r="M209"/>
  <c r="L209"/>
  <c r="K209"/>
  <c r="J209"/>
  <c r="I209"/>
  <c r="H209"/>
  <c r="G209"/>
  <c r="F209"/>
  <c r="E209"/>
  <c r="O208"/>
  <c r="N208"/>
  <c r="M208"/>
  <c r="L208"/>
  <c r="K208"/>
  <c r="J208"/>
  <c r="I208"/>
  <c r="H208"/>
  <c r="G208"/>
  <c r="F208"/>
  <c r="E208"/>
  <c r="J207"/>
  <c r="I207"/>
  <c r="H207"/>
  <c r="G207"/>
  <c r="F207"/>
  <c r="E207"/>
  <c r="P206"/>
  <c r="D206"/>
  <c r="P205"/>
  <c r="D205"/>
  <c r="P204"/>
  <c r="D204"/>
  <c r="P203"/>
  <c r="D203"/>
  <c r="P202"/>
  <c r="D202"/>
  <c r="O201"/>
  <c r="N201"/>
  <c r="M201"/>
  <c r="L201"/>
  <c r="K201"/>
  <c r="P200"/>
  <c r="D200"/>
  <c r="P199"/>
  <c r="D199"/>
  <c r="P198"/>
  <c r="D198"/>
  <c r="D197"/>
  <c r="L196"/>
  <c r="P196" s="1"/>
  <c r="O195"/>
  <c r="N195"/>
  <c r="M195"/>
  <c r="L195"/>
  <c r="K195"/>
  <c r="P194"/>
  <c r="D194"/>
  <c r="P193"/>
  <c r="D193"/>
  <c r="P192"/>
  <c r="D192"/>
  <c r="P191"/>
  <c r="D191"/>
  <c r="O189"/>
  <c r="N189"/>
  <c r="M189"/>
  <c r="K189"/>
  <c r="P188"/>
  <c r="D188"/>
  <c r="P187"/>
  <c r="D187"/>
  <c r="P186"/>
  <c r="D186"/>
  <c r="P185"/>
  <c r="D185"/>
  <c r="O183"/>
  <c r="N183"/>
  <c r="M183"/>
  <c r="K183"/>
  <c r="P182"/>
  <c r="D182"/>
  <c r="P181"/>
  <c r="D181"/>
  <c r="P180"/>
  <c r="D180"/>
  <c r="P179"/>
  <c r="D179"/>
  <c r="L178"/>
  <c r="D178" s="1"/>
  <c r="O177"/>
  <c r="N177"/>
  <c r="M177"/>
  <c r="K177"/>
  <c r="O176"/>
  <c r="N176"/>
  <c r="M176"/>
  <c r="L176"/>
  <c r="K176"/>
  <c r="J176"/>
  <c r="I176"/>
  <c r="H176"/>
  <c r="G176"/>
  <c r="F176"/>
  <c r="E176"/>
  <c r="O175"/>
  <c r="N175"/>
  <c r="M175"/>
  <c r="L175"/>
  <c r="K175"/>
  <c r="J175"/>
  <c r="I175"/>
  <c r="H175"/>
  <c r="G175"/>
  <c r="F175"/>
  <c r="E175"/>
  <c r="O174"/>
  <c r="N174"/>
  <c r="M174"/>
  <c r="L174"/>
  <c r="K174"/>
  <c r="J174"/>
  <c r="I174"/>
  <c r="H174"/>
  <c r="G174"/>
  <c r="F174"/>
  <c r="E174"/>
  <c r="O173"/>
  <c r="N173"/>
  <c r="M173"/>
  <c r="L173"/>
  <c r="K173"/>
  <c r="J173"/>
  <c r="I173"/>
  <c r="H173"/>
  <c r="G173"/>
  <c r="F173"/>
  <c r="E173"/>
  <c r="O172"/>
  <c r="N172"/>
  <c r="M172"/>
  <c r="K172"/>
  <c r="J172"/>
  <c r="I172"/>
  <c r="H172"/>
  <c r="G172"/>
  <c r="F172"/>
  <c r="E172"/>
  <c r="J171"/>
  <c r="I171"/>
  <c r="H171"/>
  <c r="G171"/>
  <c r="F171"/>
  <c r="E171"/>
  <c r="P170"/>
  <c r="D170"/>
  <c r="P169"/>
  <c r="D169"/>
  <c r="P168"/>
  <c r="D168"/>
  <c r="D167"/>
  <c r="L166"/>
  <c r="P166" s="1"/>
  <c r="O165"/>
  <c r="N165"/>
  <c r="M165"/>
  <c r="K165"/>
  <c r="D164"/>
  <c r="D163"/>
  <c r="D162"/>
  <c r="D161"/>
  <c r="L160"/>
  <c r="P160" s="1"/>
  <c r="O159"/>
  <c r="N159"/>
  <c r="M159"/>
  <c r="K159"/>
  <c r="D158"/>
  <c r="D157"/>
  <c r="D156"/>
  <c r="D155"/>
  <c r="L154"/>
  <c r="P154" s="1"/>
  <c r="O153"/>
  <c r="N153"/>
  <c r="M153"/>
  <c r="K153"/>
  <c r="P152"/>
  <c r="D152"/>
  <c r="P151"/>
  <c r="D151"/>
  <c r="P150"/>
  <c r="D150"/>
  <c r="P149"/>
  <c r="D149"/>
  <c r="L148"/>
  <c r="P148" s="1"/>
  <c r="O147"/>
  <c r="N147"/>
  <c r="M147"/>
  <c r="K147"/>
  <c r="D146"/>
  <c r="D145"/>
  <c r="D144"/>
  <c r="D143"/>
  <c r="L142"/>
  <c r="P142" s="1"/>
  <c r="O141"/>
  <c r="N141"/>
  <c r="M141"/>
  <c r="K141"/>
  <c r="O140"/>
  <c r="N140"/>
  <c r="M140"/>
  <c r="L140"/>
  <c r="K140"/>
  <c r="J140"/>
  <c r="I140"/>
  <c r="H140"/>
  <c r="G140"/>
  <c r="F140"/>
  <c r="E140"/>
  <c r="O139"/>
  <c r="N139"/>
  <c r="M139"/>
  <c r="L139"/>
  <c r="K139"/>
  <c r="J139"/>
  <c r="I139"/>
  <c r="H139"/>
  <c r="G139"/>
  <c r="F139"/>
  <c r="E139"/>
  <c r="O138"/>
  <c r="N138"/>
  <c r="M138"/>
  <c r="L138"/>
  <c r="K138"/>
  <c r="J138"/>
  <c r="I138"/>
  <c r="H138"/>
  <c r="G138"/>
  <c r="F138"/>
  <c r="E138"/>
  <c r="O137"/>
  <c r="N137"/>
  <c r="M137"/>
  <c r="L137"/>
  <c r="K137"/>
  <c r="J137"/>
  <c r="I137"/>
  <c r="H137"/>
  <c r="G137"/>
  <c r="F137"/>
  <c r="E137"/>
  <c r="O136"/>
  <c r="N136"/>
  <c r="M136"/>
  <c r="K136"/>
  <c r="J136"/>
  <c r="I136"/>
  <c r="H136"/>
  <c r="G136"/>
  <c r="F136"/>
  <c r="E136"/>
  <c r="J135"/>
  <c r="I135"/>
  <c r="H135"/>
  <c r="G135"/>
  <c r="F135"/>
  <c r="E135"/>
  <c r="P134"/>
  <c r="D134"/>
  <c r="P133"/>
  <c r="D133"/>
  <c r="P132"/>
  <c r="D132"/>
  <c r="O129"/>
  <c r="N129"/>
  <c r="M129"/>
  <c r="K129"/>
  <c r="P128"/>
  <c r="D128"/>
  <c r="P127"/>
  <c r="D127"/>
  <c r="P126"/>
  <c r="D126"/>
  <c r="P125"/>
  <c r="D125"/>
  <c r="P124"/>
  <c r="D124"/>
  <c r="O123"/>
  <c r="N123"/>
  <c r="M123"/>
  <c r="L123"/>
  <c r="K123"/>
  <c r="P122"/>
  <c r="D122"/>
  <c r="P121"/>
  <c r="D121"/>
  <c r="P120"/>
  <c r="D120"/>
  <c r="P119"/>
  <c r="D119"/>
  <c r="L118"/>
  <c r="P118" s="1"/>
  <c r="O117"/>
  <c r="N117"/>
  <c r="M117"/>
  <c r="K117"/>
  <c r="P116"/>
  <c r="D116"/>
  <c r="P115"/>
  <c r="D115"/>
  <c r="P114"/>
  <c r="D114"/>
  <c r="P113"/>
  <c r="D113"/>
  <c r="L112"/>
  <c r="P112" s="1"/>
  <c r="O111"/>
  <c r="N111"/>
  <c r="M111"/>
  <c r="K111"/>
  <c r="P110"/>
  <c r="D110"/>
  <c r="P109"/>
  <c r="D109"/>
  <c r="P108"/>
  <c r="D108"/>
  <c r="P107"/>
  <c r="D107"/>
  <c r="P106"/>
  <c r="O105"/>
  <c r="N105"/>
  <c r="M105"/>
  <c r="K105"/>
  <c r="P104"/>
  <c r="D104"/>
  <c r="P103"/>
  <c r="D103"/>
  <c r="P102"/>
  <c r="D102"/>
  <c r="P101"/>
  <c r="D101"/>
  <c r="L100"/>
  <c r="D100" s="1"/>
  <c r="O99"/>
  <c r="N99"/>
  <c r="M99"/>
  <c r="K99"/>
  <c r="P98"/>
  <c r="D98"/>
  <c r="P97"/>
  <c r="D97"/>
  <c r="P96"/>
  <c r="D96"/>
  <c r="P95"/>
  <c r="D95"/>
  <c r="L94"/>
  <c r="O93"/>
  <c r="N93"/>
  <c r="M93"/>
  <c r="K93"/>
  <c r="O92"/>
  <c r="N92"/>
  <c r="M92"/>
  <c r="L92"/>
  <c r="K92"/>
  <c r="J92"/>
  <c r="I92"/>
  <c r="H92"/>
  <c r="G92"/>
  <c r="F92"/>
  <c r="E92"/>
  <c r="O91"/>
  <c r="N91"/>
  <c r="M91"/>
  <c r="L91"/>
  <c r="K91"/>
  <c r="J91"/>
  <c r="I91"/>
  <c r="H91"/>
  <c r="G91"/>
  <c r="F91"/>
  <c r="E91"/>
  <c r="O90"/>
  <c r="N90"/>
  <c r="M90"/>
  <c r="L90"/>
  <c r="K90"/>
  <c r="J90"/>
  <c r="I90"/>
  <c r="H90"/>
  <c r="G90"/>
  <c r="F90"/>
  <c r="E90"/>
  <c r="O89"/>
  <c r="N89"/>
  <c r="M89"/>
  <c r="K89"/>
  <c r="J89"/>
  <c r="I89"/>
  <c r="H89"/>
  <c r="G89"/>
  <c r="F89"/>
  <c r="E89"/>
  <c r="O88"/>
  <c r="N88"/>
  <c r="M88"/>
  <c r="K88"/>
  <c r="J88"/>
  <c r="I88"/>
  <c r="H88"/>
  <c r="G88"/>
  <c r="F88"/>
  <c r="E88"/>
  <c r="J87"/>
  <c r="I87"/>
  <c r="H87"/>
  <c r="G87"/>
  <c r="F87"/>
  <c r="E87"/>
  <c r="P86"/>
  <c r="D86"/>
  <c r="P85"/>
  <c r="D85"/>
  <c r="P84"/>
  <c r="D84"/>
  <c r="P83"/>
  <c r="D83"/>
  <c r="L82"/>
  <c r="O81"/>
  <c r="N81"/>
  <c r="M81"/>
  <c r="K81"/>
  <c r="P80"/>
  <c r="D80"/>
  <c r="P79"/>
  <c r="D79"/>
  <c r="P78"/>
  <c r="D78"/>
  <c r="P77"/>
  <c r="D77"/>
  <c r="L76"/>
  <c r="S76" s="1"/>
  <c r="O75"/>
  <c r="N75"/>
  <c r="M75"/>
  <c r="K75"/>
  <c r="P74"/>
  <c r="D74"/>
  <c r="P73"/>
  <c r="D73"/>
  <c r="P72"/>
  <c r="D72"/>
  <c r="P71"/>
  <c r="D71"/>
  <c r="L70"/>
  <c r="O69"/>
  <c r="N69"/>
  <c r="M69"/>
  <c r="K69"/>
  <c r="P68"/>
  <c r="D68"/>
  <c r="P67"/>
  <c r="D67"/>
  <c r="P66"/>
  <c r="D66"/>
  <c r="P65"/>
  <c r="D65"/>
  <c r="L64"/>
  <c r="S64" s="1"/>
  <c r="O63"/>
  <c r="N63"/>
  <c r="M63"/>
  <c r="K63"/>
  <c r="P62"/>
  <c r="D62"/>
  <c r="P61"/>
  <c r="D61"/>
  <c r="P60"/>
  <c r="D60"/>
  <c r="P59"/>
  <c r="D59"/>
  <c r="P58"/>
  <c r="N58"/>
  <c r="N52" s="1"/>
  <c r="M58"/>
  <c r="O57"/>
  <c r="L57"/>
  <c r="K57"/>
  <c r="O56"/>
  <c r="N56"/>
  <c r="M56"/>
  <c r="L56"/>
  <c r="K56"/>
  <c r="J56"/>
  <c r="I56"/>
  <c r="H56"/>
  <c r="G56"/>
  <c r="F56"/>
  <c r="E56"/>
  <c r="O55"/>
  <c r="N55"/>
  <c r="M55"/>
  <c r="L55"/>
  <c r="K55"/>
  <c r="J55"/>
  <c r="I55"/>
  <c r="H55"/>
  <c r="G55"/>
  <c r="F55"/>
  <c r="E55"/>
  <c r="O54"/>
  <c r="N54"/>
  <c r="M54"/>
  <c r="L54"/>
  <c r="K54"/>
  <c r="J54"/>
  <c r="I54"/>
  <c r="H54"/>
  <c r="G54"/>
  <c r="F54"/>
  <c r="E54"/>
  <c r="O53"/>
  <c r="N53"/>
  <c r="M53"/>
  <c r="L53"/>
  <c r="K53"/>
  <c r="J53"/>
  <c r="I53"/>
  <c r="H53"/>
  <c r="G53"/>
  <c r="F53"/>
  <c r="E53"/>
  <c r="O52"/>
  <c r="K52"/>
  <c r="J52"/>
  <c r="I52"/>
  <c r="H52"/>
  <c r="G52"/>
  <c r="F52"/>
  <c r="E52"/>
  <c r="J51"/>
  <c r="I51"/>
  <c r="H51"/>
  <c r="G51"/>
  <c r="F51"/>
  <c r="E51"/>
  <c r="O50"/>
  <c r="N50"/>
  <c r="M50"/>
  <c r="L50"/>
  <c r="O49"/>
  <c r="N49"/>
  <c r="M49"/>
  <c r="L49"/>
  <c r="O48"/>
  <c r="N48"/>
  <c r="M48"/>
  <c r="L48"/>
  <c r="O47"/>
  <c r="N47"/>
  <c r="M47"/>
  <c r="L47"/>
  <c r="O46"/>
  <c r="N46"/>
  <c r="M46"/>
  <c r="L46"/>
  <c r="N45"/>
  <c r="M45"/>
  <c r="O38"/>
  <c r="N38"/>
  <c r="M38"/>
  <c r="L38"/>
  <c r="K38"/>
  <c r="J38"/>
  <c r="I38"/>
  <c r="H38"/>
  <c r="G38"/>
  <c r="F38"/>
  <c r="E38"/>
  <c r="O37"/>
  <c r="N37"/>
  <c r="M37"/>
  <c r="L37"/>
  <c r="K37"/>
  <c r="J37"/>
  <c r="I37"/>
  <c r="H37"/>
  <c r="G37"/>
  <c r="F37"/>
  <c r="E37"/>
  <c r="O36"/>
  <c r="N36"/>
  <c r="M36"/>
  <c r="L36"/>
  <c r="K36"/>
  <c r="J36"/>
  <c r="I36"/>
  <c r="H36"/>
  <c r="G36"/>
  <c r="F36"/>
  <c r="E36"/>
  <c r="O35"/>
  <c r="N35"/>
  <c r="M35"/>
  <c r="L35"/>
  <c r="K35"/>
  <c r="J35"/>
  <c r="I35"/>
  <c r="H35"/>
  <c r="G35"/>
  <c r="F35"/>
  <c r="E35"/>
  <c r="O34"/>
  <c r="N34"/>
  <c r="M34"/>
  <c r="K34"/>
  <c r="J34"/>
  <c r="I34"/>
  <c r="H34"/>
  <c r="G34"/>
  <c r="F34"/>
  <c r="E34"/>
  <c r="K30"/>
  <c r="E26"/>
  <c r="H22"/>
  <c r="P13"/>
  <c r="P12"/>
  <c r="H711" l="1"/>
  <c r="J713"/>
  <c r="K714"/>
  <c r="L849"/>
  <c r="P849" s="1"/>
  <c r="F461"/>
  <c r="L714"/>
  <c r="L479"/>
  <c r="P479" s="1"/>
  <c r="L279"/>
  <c r="J461"/>
  <c r="D131"/>
  <c r="J710"/>
  <c r="K503"/>
  <c r="K496" s="1"/>
  <c r="G499"/>
  <c r="G492" s="1"/>
  <c r="I501"/>
  <c r="I494" s="1"/>
  <c r="O499"/>
  <c r="O15" s="1"/>
  <c r="O7" s="1"/>
  <c r="F502"/>
  <c r="F18" s="1"/>
  <c r="F10" s="1"/>
  <c r="M500"/>
  <c r="M16" s="1"/>
  <c r="K499"/>
  <c r="K492" s="1"/>
  <c r="H500"/>
  <c r="E501"/>
  <c r="E494" s="1"/>
  <c r="M501"/>
  <c r="M494" s="1"/>
  <c r="J502"/>
  <c r="J18" s="1"/>
  <c r="J10" s="1"/>
  <c r="G503"/>
  <c r="G496" s="1"/>
  <c r="O503"/>
  <c r="O496" s="1"/>
  <c r="F329"/>
  <c r="G310"/>
  <c r="K310"/>
  <c r="H836"/>
  <c r="H829" s="1"/>
  <c r="L273"/>
  <c r="D273" s="1"/>
  <c r="D274"/>
  <c r="D315"/>
  <c r="O310"/>
  <c r="D311"/>
  <c r="N710"/>
  <c r="J16"/>
  <c r="H710"/>
  <c r="F836"/>
  <c r="F829" s="1"/>
  <c r="J836"/>
  <c r="J829" s="1"/>
  <c r="D190"/>
  <c r="P190"/>
  <c r="K713"/>
  <c r="M499"/>
  <c r="I510"/>
  <c r="I27" s="1"/>
  <c r="M715"/>
  <c r="K517"/>
  <c r="K39" s="1"/>
  <c r="L518"/>
  <c r="L40" s="1"/>
  <c r="O243"/>
  <c r="H499"/>
  <c r="H492" s="1"/>
  <c r="F501"/>
  <c r="F17" s="1"/>
  <c r="N501"/>
  <c r="N17" s="1"/>
  <c r="K502"/>
  <c r="H503"/>
  <c r="H496" s="1"/>
  <c r="I712"/>
  <c r="N873"/>
  <c r="N836" s="1"/>
  <c r="N829" s="1"/>
  <c r="L289"/>
  <c r="J501"/>
  <c r="J17" s="1"/>
  <c r="G502"/>
  <c r="G495" s="1"/>
  <c r="O502"/>
  <c r="O495" s="1"/>
  <c r="K18"/>
  <c r="H285"/>
  <c r="L310"/>
  <c r="F710"/>
  <c r="M714"/>
  <c r="H33"/>
  <c r="P100"/>
  <c r="K207"/>
  <c r="F285"/>
  <c r="J285"/>
  <c r="N285"/>
  <c r="E285"/>
  <c r="I285"/>
  <c r="H310"/>
  <c r="D508"/>
  <c r="D514"/>
  <c r="E836"/>
  <c r="E829" s="1"/>
  <c r="I836"/>
  <c r="I829" s="1"/>
  <c r="L19"/>
  <c r="D413"/>
  <c r="L499"/>
  <c r="K51"/>
  <c r="D138"/>
  <c r="D412"/>
  <c r="O492"/>
  <c r="F15"/>
  <c r="J15"/>
  <c r="J7" s="1"/>
  <c r="F16"/>
  <c r="L52"/>
  <c r="S52" s="1"/>
  <c r="L99"/>
  <c r="D99" s="1"/>
  <c r="D627"/>
  <c r="G712"/>
  <c r="D32"/>
  <c r="O51"/>
  <c r="D209"/>
  <c r="E25"/>
  <c r="D25" s="1"/>
  <c r="D47"/>
  <c r="D58"/>
  <c r="L63"/>
  <c r="D63" s="1"/>
  <c r="D64"/>
  <c r="O87"/>
  <c r="D415"/>
  <c r="J492"/>
  <c r="K712"/>
  <c r="K500"/>
  <c r="K16" s="1"/>
  <c r="O712"/>
  <c r="O500"/>
  <c r="O493" s="1"/>
  <c r="L501"/>
  <c r="L494" s="1"/>
  <c r="L713"/>
  <c r="E502"/>
  <c r="E18" s="1"/>
  <c r="E714"/>
  <c r="I495"/>
  <c r="M495"/>
  <c r="F715"/>
  <c r="F503"/>
  <c r="J715"/>
  <c r="J503"/>
  <c r="J496" s="1"/>
  <c r="N715"/>
  <c r="N503"/>
  <c r="N496" s="1"/>
  <c r="D314"/>
  <c r="D416"/>
  <c r="D438"/>
  <c r="D442"/>
  <c r="D466"/>
  <c r="D507"/>
  <c r="D513"/>
  <c r="D674"/>
  <c r="I517"/>
  <c r="I39" s="1"/>
  <c r="N135"/>
  <c r="M135"/>
  <c r="N171"/>
  <c r="M171"/>
  <c r="D208"/>
  <c r="D245"/>
  <c r="N16"/>
  <c r="D248"/>
  <c r="M243"/>
  <c r="D267"/>
  <c r="D279"/>
  <c r="D313"/>
  <c r="D414"/>
  <c r="M285"/>
  <c r="D506"/>
  <c r="D512"/>
  <c r="K495"/>
  <c r="F498"/>
  <c r="J498"/>
  <c r="F21"/>
  <c r="J21"/>
  <c r="E510"/>
  <c r="E27" s="1"/>
  <c r="M510"/>
  <c r="M27" s="1"/>
  <c r="H510"/>
  <c r="H27" s="1"/>
  <c r="L510"/>
  <c r="L27" s="1"/>
  <c r="L626"/>
  <c r="D626" s="1"/>
  <c r="D628"/>
  <c r="E661"/>
  <c r="D665"/>
  <c r="D757"/>
  <c r="D801"/>
  <c r="G836"/>
  <c r="G829" s="1"/>
  <c r="K836"/>
  <c r="K829" s="1"/>
  <c r="H21"/>
  <c r="D174"/>
  <c r="I18"/>
  <c r="I10" s="1"/>
  <c r="M18"/>
  <c r="M10" s="1"/>
  <c r="D312"/>
  <c r="N329"/>
  <c r="D348"/>
  <c r="D355"/>
  <c r="D359"/>
  <c r="D373"/>
  <c r="D377"/>
  <c r="D395"/>
  <c r="D505"/>
  <c r="D509"/>
  <c r="D511"/>
  <c r="D515"/>
  <c r="D718"/>
  <c r="I15"/>
  <c r="K494"/>
  <c r="D729"/>
  <c r="L873"/>
  <c r="E710"/>
  <c r="E498"/>
  <c r="I19"/>
  <c r="E19"/>
  <c r="M19"/>
  <c r="K17"/>
  <c r="K9" s="1"/>
  <c r="H498"/>
  <c r="I711"/>
  <c r="F712"/>
  <c r="I715"/>
  <c r="D838"/>
  <c r="D89"/>
  <c r="D210"/>
  <c r="M523"/>
  <c r="M498" s="1"/>
  <c r="D535"/>
  <c r="M711"/>
  <c r="N712"/>
  <c r="G285"/>
  <c r="O285"/>
  <c r="D437"/>
  <c r="D441"/>
  <c r="D465"/>
  <c r="G493"/>
  <c r="G501"/>
  <c r="G494" s="1"/>
  <c r="O501"/>
  <c r="O494" s="1"/>
  <c r="E517"/>
  <c r="E39" s="1"/>
  <c r="D601"/>
  <c r="E715"/>
  <c r="F711"/>
  <c r="N711"/>
  <c r="K22"/>
  <c r="D22" s="1"/>
  <c r="D24"/>
  <c r="E30"/>
  <c r="D30" s="1"/>
  <c r="D37"/>
  <c r="F42"/>
  <c r="J42"/>
  <c r="N42"/>
  <c r="G43"/>
  <c r="K43"/>
  <c r="O43"/>
  <c r="G16"/>
  <c r="G8" s="1"/>
  <c r="M57"/>
  <c r="M51" s="1"/>
  <c r="D91"/>
  <c r="N87"/>
  <c r="D140"/>
  <c r="L141"/>
  <c r="D141" s="1"/>
  <c r="D142"/>
  <c r="D176"/>
  <c r="L177"/>
  <c r="D177" s="1"/>
  <c r="P184"/>
  <c r="D213"/>
  <c r="N243"/>
  <c r="L288"/>
  <c r="D288" s="1"/>
  <c r="D306"/>
  <c r="D440"/>
  <c r="D464"/>
  <c r="H461"/>
  <c r="H493"/>
  <c r="H501"/>
  <c r="H494" s="1"/>
  <c r="H502"/>
  <c r="H495" s="1"/>
  <c r="L502"/>
  <c r="L495" s="1"/>
  <c r="G517"/>
  <c r="G39" s="1"/>
  <c r="O517"/>
  <c r="O39" s="1"/>
  <c r="I493"/>
  <c r="F510"/>
  <c r="F27" s="1"/>
  <c r="J510"/>
  <c r="J27" s="1"/>
  <c r="N510"/>
  <c r="N27" s="1"/>
  <c r="N499"/>
  <c r="N492" s="1"/>
  <c r="I661"/>
  <c r="D663"/>
  <c r="I714"/>
  <c r="D874"/>
  <c r="D878"/>
  <c r="O873"/>
  <c r="O836" s="1"/>
  <c r="O829" s="1"/>
  <c r="I16"/>
  <c r="I8" s="1"/>
  <c r="J712"/>
  <c r="E31"/>
  <c r="D31" s="1"/>
  <c r="D38"/>
  <c r="G15"/>
  <c r="G7" s="1"/>
  <c r="K15"/>
  <c r="M87"/>
  <c r="P131"/>
  <c r="D137"/>
  <c r="O135"/>
  <c r="L172"/>
  <c r="D172" s="1"/>
  <c r="D173"/>
  <c r="O171"/>
  <c r="L183"/>
  <c r="K285"/>
  <c r="L304"/>
  <c r="D304" s="1"/>
  <c r="D331"/>
  <c r="E499"/>
  <c r="E15" s="1"/>
  <c r="M517"/>
  <c r="M39" s="1"/>
  <c r="D664"/>
  <c r="D724"/>
  <c r="J711"/>
  <c r="D728"/>
  <c r="D756"/>
  <c r="E29"/>
  <c r="D29" s="1"/>
  <c r="E33"/>
  <c r="I33"/>
  <c r="D35"/>
  <c r="M41"/>
  <c r="H16"/>
  <c r="H8" s="1"/>
  <c r="I17"/>
  <c r="I9" s="1"/>
  <c r="N18"/>
  <c r="N10" s="1"/>
  <c r="G19"/>
  <c r="G11" s="1"/>
  <c r="N57"/>
  <c r="N51" s="1"/>
  <c r="P64"/>
  <c r="D90"/>
  <c r="D139"/>
  <c r="D175"/>
  <c r="D195"/>
  <c r="M207"/>
  <c r="N207"/>
  <c r="O207"/>
  <c r="D246"/>
  <c r="K243"/>
  <c r="L287"/>
  <c r="D287" s="1"/>
  <c r="F310"/>
  <c r="J310"/>
  <c r="N310"/>
  <c r="E310"/>
  <c r="I310"/>
  <c r="M310"/>
  <c r="D336"/>
  <c r="J329"/>
  <c r="H329"/>
  <c r="D439"/>
  <c r="D463"/>
  <c r="D473"/>
  <c r="D479"/>
  <c r="I461"/>
  <c r="M461"/>
  <c r="F518"/>
  <c r="F40" s="1"/>
  <c r="N495"/>
  <c r="D565"/>
  <c r="I21"/>
  <c r="G510"/>
  <c r="G27" s="1"/>
  <c r="K510"/>
  <c r="K27" s="1"/>
  <c r="O510"/>
  <c r="O27" s="1"/>
  <c r="D662"/>
  <c r="D666"/>
  <c r="F517"/>
  <c r="F39" s="1"/>
  <c r="J517"/>
  <c r="J39" s="1"/>
  <c r="N517"/>
  <c r="N39" s="1"/>
  <c r="D719"/>
  <c r="D839"/>
  <c r="D849"/>
  <c r="M873"/>
  <c r="M836" s="1"/>
  <c r="M829" s="1"/>
  <c r="D833"/>
  <c r="M44"/>
  <c r="M496"/>
  <c r="D28"/>
  <c r="S53"/>
  <c r="P70"/>
  <c r="S70"/>
  <c r="D725"/>
  <c r="E711"/>
  <c r="E928"/>
  <c r="D53"/>
  <c r="L16"/>
  <c r="D26"/>
  <c r="D46"/>
  <c r="M52"/>
  <c r="S56"/>
  <c r="P76"/>
  <c r="K87"/>
  <c r="D123"/>
  <c r="D231"/>
  <c r="L244"/>
  <c r="D244" s="1"/>
  <c r="D247"/>
  <c r="D290"/>
  <c r="D292"/>
  <c r="L299"/>
  <c r="D299" s="1"/>
  <c r="D317"/>
  <c r="D330"/>
  <c r="D334"/>
  <c r="G329"/>
  <c r="K329"/>
  <c r="O329"/>
  <c r="E504"/>
  <c r="H517"/>
  <c r="H39" s="1"/>
  <c r="E518"/>
  <c r="I518"/>
  <c r="M518"/>
  <c r="M40" s="1"/>
  <c r="F519"/>
  <c r="J519"/>
  <c r="N519"/>
  <c r="E522"/>
  <c r="I522"/>
  <c r="N589"/>
  <c r="D589" s="1"/>
  <c r="D607"/>
  <c r="E712"/>
  <c r="P868"/>
  <c r="L837"/>
  <c r="D837" s="1"/>
  <c r="D54"/>
  <c r="L11"/>
  <c r="E16"/>
  <c r="D50"/>
  <c r="P82"/>
  <c r="S82"/>
  <c r="D225"/>
  <c r="L255"/>
  <c r="D256"/>
  <c r="L261"/>
  <c r="D262"/>
  <c r="D289"/>
  <c r="D333"/>
  <c r="D357"/>
  <c r="D375"/>
  <c r="D393"/>
  <c r="D397"/>
  <c r="L461"/>
  <c r="L462"/>
  <c r="D462" s="1"/>
  <c r="L493"/>
  <c r="D577"/>
  <c r="D613"/>
  <c r="L638"/>
  <c r="D638" s="1"/>
  <c r="D639"/>
  <c r="D643"/>
  <c r="D727"/>
  <c r="D755"/>
  <c r="D935"/>
  <c r="L934"/>
  <c r="P934" s="1"/>
  <c r="P935"/>
  <c r="D55"/>
  <c r="L75"/>
  <c r="D76"/>
  <c r="D92"/>
  <c r="L111"/>
  <c r="D112"/>
  <c r="L117"/>
  <c r="D118"/>
  <c r="K135"/>
  <c r="L136"/>
  <c r="D136" s="1"/>
  <c r="L159"/>
  <c r="D160"/>
  <c r="K171"/>
  <c r="D211"/>
  <c r="D219"/>
  <c r="L329"/>
  <c r="D332"/>
  <c r="D342"/>
  <c r="I329"/>
  <c r="M329"/>
  <c r="E461"/>
  <c r="E493"/>
  <c r="L496"/>
  <c r="D590"/>
  <c r="D629"/>
  <c r="L715"/>
  <c r="D726"/>
  <c r="D754"/>
  <c r="D758"/>
  <c r="D798"/>
  <c r="D802"/>
  <c r="E830"/>
  <c r="D922"/>
  <c r="D800"/>
  <c r="E831"/>
  <c r="D831" s="1"/>
  <c r="E832"/>
  <c r="D832" s="1"/>
  <c r="D929"/>
  <c r="D680"/>
  <c r="D721"/>
  <c r="D799"/>
  <c r="D840"/>
  <c r="D940"/>
  <c r="D748"/>
  <c r="D931"/>
  <c r="L711"/>
  <c r="L717"/>
  <c r="D717" s="1"/>
  <c r="L207"/>
  <c r="D23"/>
  <c r="D36"/>
  <c r="D56"/>
  <c r="L69"/>
  <c r="D70"/>
  <c r="L81"/>
  <c r="D82"/>
  <c r="L147"/>
  <c r="D148"/>
  <c r="L153"/>
  <c r="D154"/>
  <c r="L165"/>
  <c r="D166"/>
  <c r="D189"/>
  <c r="D201"/>
  <c r="D237"/>
  <c r="D308"/>
  <c r="D323"/>
  <c r="D354"/>
  <c r="D356"/>
  <c r="D358"/>
  <c r="D374"/>
  <c r="D376"/>
  <c r="D378"/>
  <c r="D392"/>
  <c r="D394"/>
  <c r="D396"/>
  <c r="D480"/>
  <c r="D520"/>
  <c r="D571"/>
  <c r="D595"/>
  <c r="D619"/>
  <c r="D850"/>
  <c r="D876"/>
  <c r="L88"/>
  <c r="D88" s="1"/>
  <c r="D45"/>
  <c r="D48"/>
  <c r="D49"/>
  <c r="L93"/>
  <c r="D94"/>
  <c r="L105"/>
  <c r="D106"/>
  <c r="L249"/>
  <c r="D250"/>
  <c r="D280"/>
  <c r="D474"/>
  <c r="D521"/>
  <c r="L529"/>
  <c r="D530"/>
  <c r="D559"/>
  <c r="D583"/>
  <c r="D704"/>
  <c r="D720"/>
  <c r="D722"/>
  <c r="D841"/>
  <c r="D834" s="1"/>
  <c r="D916"/>
  <c r="D930"/>
  <c r="D932"/>
  <c r="D946"/>
  <c r="L129"/>
  <c r="D130"/>
  <c r="O498"/>
  <c r="O710"/>
  <c r="M710"/>
  <c r="K710"/>
  <c r="K498"/>
  <c r="I710"/>
  <c r="I498"/>
  <c r="G710"/>
  <c r="G498"/>
  <c r="D212"/>
  <c r="D196"/>
  <c r="D305"/>
  <c r="D307"/>
  <c r="E329"/>
  <c r="D431"/>
  <c r="L523"/>
  <c r="D524"/>
  <c r="L541"/>
  <c r="D542"/>
  <c r="L547"/>
  <c r="D548"/>
  <c r="L553"/>
  <c r="D554"/>
  <c r="L861"/>
  <c r="D861" s="1"/>
  <c r="D862"/>
  <c r="L867"/>
  <c r="D868"/>
  <c r="D875"/>
  <c r="D877"/>
  <c r="K10" l="1"/>
  <c r="D715"/>
  <c r="F495"/>
  <c r="M15"/>
  <c r="K19"/>
  <c r="K11" s="1"/>
  <c r="J14"/>
  <c r="J6" s="1"/>
  <c r="M17"/>
  <c r="M9" s="1"/>
  <c r="F14"/>
  <c r="M493"/>
  <c r="F494"/>
  <c r="D713"/>
  <c r="G18"/>
  <c r="G10" s="1"/>
  <c r="L298"/>
  <c r="D298" s="1"/>
  <c r="L492"/>
  <c r="E17"/>
  <c r="E9" s="1"/>
  <c r="J495"/>
  <c r="O19"/>
  <c r="O11" s="1"/>
  <c r="N19"/>
  <c r="N11" s="1"/>
  <c r="E495"/>
  <c r="N494"/>
  <c r="J494"/>
  <c r="O18"/>
  <c r="O10" s="1"/>
  <c r="J9"/>
  <c r="L17"/>
  <c r="L9" s="1"/>
  <c r="F7"/>
  <c r="N9"/>
  <c r="H19"/>
  <c r="H11" s="1"/>
  <c r="H15"/>
  <c r="H7" s="1"/>
  <c r="K7"/>
  <c r="D714"/>
  <c r="H14"/>
  <c r="H6" s="1"/>
  <c r="O16"/>
  <c r="O8" s="1"/>
  <c r="L928"/>
  <c r="P928" s="1"/>
  <c r="M11"/>
  <c r="K493"/>
  <c r="D310"/>
  <c r="D661"/>
  <c r="K8"/>
  <c r="D518"/>
  <c r="D42"/>
  <c r="D503"/>
  <c r="D500"/>
  <c r="F491"/>
  <c r="D43"/>
  <c r="O17"/>
  <c r="O9" s="1"/>
  <c r="E10"/>
  <c r="F19"/>
  <c r="F11" s="1"/>
  <c r="F496"/>
  <c r="E8"/>
  <c r="D712"/>
  <c r="L171"/>
  <c r="N15"/>
  <c r="N7" s="1"/>
  <c r="G17"/>
  <c r="G9" s="1"/>
  <c r="J19"/>
  <c r="J11" s="1"/>
  <c r="D27"/>
  <c r="F6"/>
  <c r="D873"/>
  <c r="D519"/>
  <c r="L18"/>
  <c r="L10" s="1"/>
  <c r="D502"/>
  <c r="N498"/>
  <c r="L15"/>
  <c r="D183"/>
  <c r="J491"/>
  <c r="D510"/>
  <c r="D501"/>
  <c r="F9"/>
  <c r="D329"/>
  <c r="D499"/>
  <c r="D57"/>
  <c r="H17"/>
  <c r="M8"/>
  <c r="H18"/>
  <c r="H10" s="1"/>
  <c r="F492"/>
  <c r="D159"/>
  <c r="D117"/>
  <c r="D75"/>
  <c r="D261"/>
  <c r="N41"/>
  <c r="N8" s="1"/>
  <c r="N493"/>
  <c r="I40"/>
  <c r="I7" s="1"/>
  <c r="I492"/>
  <c r="L286"/>
  <c r="L34"/>
  <c r="I44"/>
  <c r="I11" s="1"/>
  <c r="I496"/>
  <c r="J493"/>
  <c r="J41"/>
  <c r="J8" s="1"/>
  <c r="E40"/>
  <c r="E492"/>
  <c r="D52"/>
  <c r="D111"/>
  <c r="L517"/>
  <c r="L625"/>
  <c r="D255"/>
  <c r="L830"/>
  <c r="D830" s="1"/>
  <c r="D522"/>
  <c r="E44"/>
  <c r="E496"/>
  <c r="F41"/>
  <c r="F493"/>
  <c r="M7"/>
  <c r="L8"/>
  <c r="H491"/>
  <c r="D461"/>
  <c r="E14"/>
  <c r="E21"/>
  <c r="D21" s="1"/>
  <c r="D504"/>
  <c r="E491"/>
  <c r="D934"/>
  <c r="M492"/>
  <c r="D711"/>
  <c r="L710"/>
  <c r="D710" s="1"/>
  <c r="D207"/>
  <c r="L135"/>
  <c r="L51"/>
  <c r="D541"/>
  <c r="D529"/>
  <c r="D165"/>
  <c r="D105"/>
  <c r="D81"/>
  <c r="D147"/>
  <c r="L243"/>
  <c r="D547"/>
  <c r="D249"/>
  <c r="D153"/>
  <c r="D93"/>
  <c r="D69"/>
  <c r="D129"/>
  <c r="L87"/>
  <c r="K491"/>
  <c r="K14"/>
  <c r="G491"/>
  <c r="G14"/>
  <c r="M491"/>
  <c r="M14"/>
  <c r="O491"/>
  <c r="O14"/>
  <c r="I491"/>
  <c r="I14"/>
  <c r="D171"/>
  <c r="L498"/>
  <c r="D867"/>
  <c r="D553"/>
  <c r="D523"/>
  <c r="L836"/>
  <c r="P861"/>
  <c r="F20" l="1"/>
  <c r="L285"/>
  <c r="L33"/>
  <c r="D494"/>
  <c r="D16"/>
  <c r="D928"/>
  <c r="D495"/>
  <c r="D15"/>
  <c r="L7"/>
  <c r="D493"/>
  <c r="D496"/>
  <c r="J20"/>
  <c r="D492"/>
  <c r="D19"/>
  <c r="D10"/>
  <c r="H9"/>
  <c r="D9" s="1"/>
  <c r="D17"/>
  <c r="N14"/>
  <c r="N491"/>
  <c r="D18"/>
  <c r="H20"/>
  <c r="D625"/>
  <c r="D40"/>
  <c r="E7"/>
  <c r="D286"/>
  <c r="E20"/>
  <c r="E6"/>
  <c r="D41"/>
  <c r="F8"/>
  <c r="D8" s="1"/>
  <c r="L39"/>
  <c r="D517"/>
  <c r="E11"/>
  <c r="D11" s="1"/>
  <c r="D44"/>
  <c r="D34"/>
  <c r="D243"/>
  <c r="D51"/>
  <c r="D135"/>
  <c r="D87"/>
  <c r="I20"/>
  <c r="I6"/>
  <c r="O20"/>
  <c r="O6"/>
  <c r="M20"/>
  <c r="M6"/>
  <c r="G20"/>
  <c r="G6"/>
  <c r="K20"/>
  <c r="K6"/>
  <c r="D285"/>
  <c r="D836"/>
  <c r="L829"/>
  <c r="D33"/>
  <c r="D498"/>
  <c r="L491"/>
  <c r="L14"/>
  <c r="D7" l="1"/>
  <c r="N20"/>
  <c r="N6"/>
  <c r="D39"/>
  <c r="D491"/>
  <c r="D14"/>
  <c r="L6"/>
  <c r="L20"/>
  <c r="D829"/>
  <c r="D20" l="1"/>
  <c r="D6"/>
  <c r="L935" i="5" l="1"/>
  <c r="L929" s="1"/>
  <c r="P929" s="1"/>
  <c r="L868"/>
  <c r="P868" s="1"/>
  <c r="L862"/>
  <c r="P862" s="1"/>
  <c r="L850"/>
  <c r="P850" s="1"/>
  <c r="L639"/>
  <c r="L554"/>
  <c r="P554" s="1"/>
  <c r="L548"/>
  <c r="P548" s="1"/>
  <c r="L542"/>
  <c r="P542" s="1"/>
  <c r="L524"/>
  <c r="L480"/>
  <c r="L474"/>
  <c r="P474" s="1"/>
  <c r="L280"/>
  <c r="D280" s="1"/>
  <c r="L274"/>
  <c r="L262"/>
  <c r="P262" s="1"/>
  <c r="L256"/>
  <c r="P256" s="1"/>
  <c r="L250"/>
  <c r="P250" s="1"/>
  <c r="L214"/>
  <c r="L196"/>
  <c r="L184"/>
  <c r="P184" s="1"/>
  <c r="L178"/>
  <c r="L166"/>
  <c r="L160"/>
  <c r="P160" s="1"/>
  <c r="L154"/>
  <c r="P154" s="1"/>
  <c r="L148"/>
  <c r="P148" s="1"/>
  <c r="L142"/>
  <c r="L118"/>
  <c r="P118" s="1"/>
  <c r="L112"/>
  <c r="L106"/>
  <c r="P106" s="1"/>
  <c r="L100"/>
  <c r="L94"/>
  <c r="L82"/>
  <c r="P82" s="1"/>
  <c r="L76"/>
  <c r="P76" s="1"/>
  <c r="L70"/>
  <c r="P70" s="1"/>
  <c r="L64"/>
  <c r="P1011"/>
  <c r="D1011"/>
  <c r="P1010"/>
  <c r="D1010"/>
  <c r="P1009"/>
  <c r="D1009"/>
  <c r="P1008"/>
  <c r="D1008"/>
  <c r="P1007"/>
  <c r="D1007"/>
  <c r="P1006"/>
  <c r="D1006"/>
  <c r="P1005"/>
  <c r="D1005"/>
  <c r="P1004"/>
  <c r="D1004"/>
  <c r="P1003"/>
  <c r="D1003"/>
  <c r="P1002"/>
  <c r="D1002"/>
  <c r="P1001"/>
  <c r="D1001"/>
  <c r="P1000"/>
  <c r="D1000"/>
  <c r="P999"/>
  <c r="D999"/>
  <c r="P998"/>
  <c r="D998"/>
  <c r="P997"/>
  <c r="D997"/>
  <c r="P996"/>
  <c r="D996"/>
  <c r="P995"/>
  <c r="D995"/>
  <c r="P994"/>
  <c r="D994"/>
  <c r="P993"/>
  <c r="D993"/>
  <c r="P992"/>
  <c r="D992"/>
  <c r="P991"/>
  <c r="D991"/>
  <c r="P990"/>
  <c r="D990"/>
  <c r="P989"/>
  <c r="D989"/>
  <c r="P988"/>
  <c r="D988"/>
  <c r="P987"/>
  <c r="D987"/>
  <c r="P986"/>
  <c r="D986"/>
  <c r="P985"/>
  <c r="D985"/>
  <c r="P984"/>
  <c r="D984"/>
  <c r="P983"/>
  <c r="D983"/>
  <c r="P982"/>
  <c r="D982"/>
  <c r="P981"/>
  <c r="D981"/>
  <c r="P980"/>
  <c r="D980"/>
  <c r="P979"/>
  <c r="D979"/>
  <c r="P978"/>
  <c r="D978"/>
  <c r="P977"/>
  <c r="D977"/>
  <c r="P976"/>
  <c r="D976"/>
  <c r="P975"/>
  <c r="D975"/>
  <c r="P974"/>
  <c r="D974"/>
  <c r="P973"/>
  <c r="D973"/>
  <c r="P972"/>
  <c r="D972"/>
  <c r="P971"/>
  <c r="D971"/>
  <c r="P970"/>
  <c r="D970"/>
  <c r="P969"/>
  <c r="D969"/>
  <c r="P968"/>
  <c r="D968"/>
  <c r="P967"/>
  <c r="D967"/>
  <c r="P966"/>
  <c r="D966"/>
  <c r="P965"/>
  <c r="D965"/>
  <c r="P964"/>
  <c r="D964"/>
  <c r="P963"/>
  <c r="D963"/>
  <c r="P962"/>
  <c r="D962"/>
  <c r="P961"/>
  <c r="D961"/>
  <c r="P960"/>
  <c r="D960"/>
  <c r="P959"/>
  <c r="D959"/>
  <c r="P958"/>
  <c r="D958"/>
  <c r="P957"/>
  <c r="D957"/>
  <c r="P956"/>
  <c r="D956"/>
  <c r="P955"/>
  <c r="D955"/>
  <c r="P954"/>
  <c r="D954"/>
  <c r="P953"/>
  <c r="D953"/>
  <c r="P952"/>
  <c r="D952"/>
  <c r="P951"/>
  <c r="D951"/>
  <c r="P950"/>
  <c r="D950"/>
  <c r="P949"/>
  <c r="D949"/>
  <c r="P948"/>
  <c r="D948"/>
  <c r="P947"/>
  <c r="D947"/>
  <c r="O946"/>
  <c r="N946"/>
  <c r="M946"/>
  <c r="L946"/>
  <c r="K946"/>
  <c r="J946"/>
  <c r="I946"/>
  <c r="H946"/>
  <c r="G946"/>
  <c r="F946"/>
  <c r="E946"/>
  <c r="P945"/>
  <c r="D945"/>
  <c r="P944"/>
  <c r="D944"/>
  <c r="P943"/>
  <c r="D943"/>
  <c r="P942"/>
  <c r="D942"/>
  <c r="P941"/>
  <c r="D941"/>
  <c r="O940"/>
  <c r="N940"/>
  <c r="N45" s="1"/>
  <c r="M940"/>
  <c r="M45" s="1"/>
  <c r="L940"/>
  <c r="L45" s="1"/>
  <c r="K940"/>
  <c r="J940"/>
  <c r="I940"/>
  <c r="H940"/>
  <c r="G940"/>
  <c r="F940"/>
  <c r="E940"/>
  <c r="P939"/>
  <c r="D939"/>
  <c r="P938"/>
  <c r="D938"/>
  <c r="P937"/>
  <c r="D937"/>
  <c r="P936"/>
  <c r="D936"/>
  <c r="O934"/>
  <c r="O928" s="1"/>
  <c r="N934"/>
  <c r="N928" s="1"/>
  <c r="M934"/>
  <c r="M928" s="1"/>
  <c r="K934"/>
  <c r="K928" s="1"/>
  <c r="J934"/>
  <c r="J928" s="1"/>
  <c r="I934"/>
  <c r="I928" s="1"/>
  <c r="H934"/>
  <c r="H928" s="1"/>
  <c r="G934"/>
  <c r="G928" s="1"/>
  <c r="F934"/>
  <c r="F928" s="1"/>
  <c r="E934"/>
  <c r="E928" s="1"/>
  <c r="P933"/>
  <c r="D933"/>
  <c r="O932"/>
  <c r="N932"/>
  <c r="M932"/>
  <c r="L932"/>
  <c r="P932" s="1"/>
  <c r="K932"/>
  <c r="J932"/>
  <c r="I932"/>
  <c r="H932"/>
  <c r="G932"/>
  <c r="F932"/>
  <c r="E932"/>
  <c r="O931"/>
  <c r="N931"/>
  <c r="M931"/>
  <c r="L931"/>
  <c r="P931" s="1"/>
  <c r="K931"/>
  <c r="J931"/>
  <c r="I931"/>
  <c r="H931"/>
  <c r="G931"/>
  <c r="F931"/>
  <c r="E931"/>
  <c r="O930"/>
  <c r="N930"/>
  <c r="M930"/>
  <c r="L930"/>
  <c r="P930" s="1"/>
  <c r="K930"/>
  <c r="J930"/>
  <c r="I930"/>
  <c r="H930"/>
  <c r="G930"/>
  <c r="F930"/>
  <c r="E930"/>
  <c r="O929"/>
  <c r="N929"/>
  <c r="M929"/>
  <c r="K929"/>
  <c r="J929"/>
  <c r="I929"/>
  <c r="H929"/>
  <c r="G929"/>
  <c r="F929"/>
  <c r="E929"/>
  <c r="P927"/>
  <c r="D927"/>
  <c r="P926"/>
  <c r="D926"/>
  <c r="P925"/>
  <c r="D925"/>
  <c r="P924"/>
  <c r="D924"/>
  <c r="P923"/>
  <c r="D923"/>
  <c r="O922"/>
  <c r="N922"/>
  <c r="M922"/>
  <c r="L922"/>
  <c r="K922"/>
  <c r="J922"/>
  <c r="I922"/>
  <c r="H922"/>
  <c r="G922"/>
  <c r="F922"/>
  <c r="E922"/>
  <c r="P921"/>
  <c r="D921"/>
  <c r="P920"/>
  <c r="D920"/>
  <c r="P919"/>
  <c r="D919"/>
  <c r="P918"/>
  <c r="D918"/>
  <c r="P917"/>
  <c r="D917"/>
  <c r="O916"/>
  <c r="N916"/>
  <c r="M916"/>
  <c r="L916"/>
  <c r="K916"/>
  <c r="J916"/>
  <c r="I916"/>
  <c r="H916"/>
  <c r="G916"/>
  <c r="F916"/>
  <c r="E916"/>
  <c r="P915"/>
  <c r="D915"/>
  <c r="P914"/>
  <c r="D914"/>
  <c r="P913"/>
  <c r="D913"/>
  <c r="P912"/>
  <c r="D912"/>
  <c r="P911"/>
  <c r="D911"/>
  <c r="P910"/>
  <c r="D910"/>
  <c r="P909"/>
  <c r="D909"/>
  <c r="P908"/>
  <c r="D908"/>
  <c r="P907"/>
  <c r="D907"/>
  <c r="P906"/>
  <c r="D906"/>
  <c r="P905"/>
  <c r="D905"/>
  <c r="P904"/>
  <c r="D904"/>
  <c r="P903"/>
  <c r="D903"/>
  <c r="P902"/>
  <c r="D902"/>
  <c r="P901"/>
  <c r="D901"/>
  <c r="P900"/>
  <c r="D900"/>
  <c r="P899"/>
  <c r="D899"/>
  <c r="P898"/>
  <c r="D898"/>
  <c r="P897"/>
  <c r="D897"/>
  <c r="P896"/>
  <c r="D896"/>
  <c r="P895"/>
  <c r="D895"/>
  <c r="P894"/>
  <c r="D894"/>
  <c r="P893"/>
  <c r="D893"/>
  <c r="P892"/>
  <c r="D892"/>
  <c r="P891"/>
  <c r="D891"/>
  <c r="P890"/>
  <c r="D890"/>
  <c r="P889"/>
  <c r="D889"/>
  <c r="P888"/>
  <c r="D888"/>
  <c r="P887"/>
  <c r="D887"/>
  <c r="P886"/>
  <c r="D886"/>
  <c r="P885"/>
  <c r="D885"/>
  <c r="P884"/>
  <c r="D884"/>
  <c r="P883"/>
  <c r="D883"/>
  <c r="P882"/>
  <c r="D882"/>
  <c r="P881"/>
  <c r="D881"/>
  <c r="P880"/>
  <c r="D880"/>
  <c r="P879"/>
  <c r="O878"/>
  <c r="O841" s="1"/>
  <c r="O834" s="1"/>
  <c r="N878"/>
  <c r="N841" s="1"/>
  <c r="N834" s="1"/>
  <c r="M878"/>
  <c r="M841" s="1"/>
  <c r="M834" s="1"/>
  <c r="L878"/>
  <c r="L841" s="1"/>
  <c r="L834" s="1"/>
  <c r="O877"/>
  <c r="O840" s="1"/>
  <c r="O833" s="1"/>
  <c r="N877"/>
  <c r="N840" s="1"/>
  <c r="N833" s="1"/>
  <c r="M877"/>
  <c r="M840" s="1"/>
  <c r="M833" s="1"/>
  <c r="L877"/>
  <c r="L840" s="1"/>
  <c r="L833" s="1"/>
  <c r="O876"/>
  <c r="O839" s="1"/>
  <c r="O832" s="1"/>
  <c r="N876"/>
  <c r="N839" s="1"/>
  <c r="N832" s="1"/>
  <c r="M876"/>
  <c r="M839" s="1"/>
  <c r="M832" s="1"/>
  <c r="L876"/>
  <c r="L839" s="1"/>
  <c r="L832" s="1"/>
  <c r="O875"/>
  <c r="O838" s="1"/>
  <c r="O831" s="1"/>
  <c r="N875"/>
  <c r="N838" s="1"/>
  <c r="N831" s="1"/>
  <c r="M875"/>
  <c r="M838" s="1"/>
  <c r="M831" s="1"/>
  <c r="L875"/>
  <c r="O874"/>
  <c r="O837" s="1"/>
  <c r="O830" s="1"/>
  <c r="N874"/>
  <c r="N837" s="1"/>
  <c r="N830" s="1"/>
  <c r="M874"/>
  <c r="M837" s="1"/>
  <c r="M830" s="1"/>
  <c r="L874"/>
  <c r="P872"/>
  <c r="D872"/>
  <c r="P871"/>
  <c r="D871"/>
  <c r="P870"/>
  <c r="D870"/>
  <c r="P869"/>
  <c r="D869"/>
  <c r="O867"/>
  <c r="N867"/>
  <c r="M867"/>
  <c r="K867"/>
  <c r="J867"/>
  <c r="I867"/>
  <c r="H867"/>
  <c r="G867"/>
  <c r="F867"/>
  <c r="E867"/>
  <c r="P866"/>
  <c r="D866"/>
  <c r="P865"/>
  <c r="D865"/>
  <c r="P864"/>
  <c r="D864"/>
  <c r="P863"/>
  <c r="D863"/>
  <c r="O861"/>
  <c r="N861"/>
  <c r="M861"/>
  <c r="K861"/>
  <c r="J861"/>
  <c r="I861"/>
  <c r="H861"/>
  <c r="G861"/>
  <c r="F861"/>
  <c r="E861"/>
  <c r="P860"/>
  <c r="D860"/>
  <c r="P859"/>
  <c r="D859"/>
  <c r="P858"/>
  <c r="D858"/>
  <c r="P857"/>
  <c r="D857"/>
  <c r="P856"/>
  <c r="D856"/>
  <c r="P855"/>
  <c r="D855"/>
  <c r="P854"/>
  <c r="D854"/>
  <c r="P853"/>
  <c r="D853"/>
  <c r="P852"/>
  <c r="D852"/>
  <c r="P851"/>
  <c r="D851"/>
  <c r="O849"/>
  <c r="N849"/>
  <c r="M849"/>
  <c r="K849"/>
  <c r="J849"/>
  <c r="I849"/>
  <c r="H849"/>
  <c r="G849"/>
  <c r="F849"/>
  <c r="E849"/>
  <c r="P848"/>
  <c r="D848"/>
  <c r="P847"/>
  <c r="D847"/>
  <c r="P846"/>
  <c r="D846"/>
  <c r="P845"/>
  <c r="D845"/>
  <c r="P844"/>
  <c r="D844"/>
  <c r="P843"/>
  <c r="D843"/>
  <c r="P842"/>
  <c r="D842"/>
  <c r="K841"/>
  <c r="K834" s="1"/>
  <c r="J841"/>
  <c r="J834" s="1"/>
  <c r="I841"/>
  <c r="I834" s="1"/>
  <c r="H841"/>
  <c r="H834" s="1"/>
  <c r="G841"/>
  <c r="G834" s="1"/>
  <c r="F841"/>
  <c r="F834" s="1"/>
  <c r="E841"/>
  <c r="E834" s="1"/>
  <c r="K840"/>
  <c r="K833" s="1"/>
  <c r="J840"/>
  <c r="J833" s="1"/>
  <c r="I840"/>
  <c r="I833" s="1"/>
  <c r="H840"/>
  <c r="H833" s="1"/>
  <c r="G840"/>
  <c r="G833" s="1"/>
  <c r="F840"/>
  <c r="F833" s="1"/>
  <c r="E840"/>
  <c r="K839"/>
  <c r="K832" s="1"/>
  <c r="J839"/>
  <c r="J832" s="1"/>
  <c r="I839"/>
  <c r="I832" s="1"/>
  <c r="H839"/>
  <c r="H832" s="1"/>
  <c r="G839"/>
  <c r="G832" s="1"/>
  <c r="F839"/>
  <c r="F832" s="1"/>
  <c r="E839"/>
  <c r="E832" s="1"/>
  <c r="K838"/>
  <c r="K831" s="1"/>
  <c r="J838"/>
  <c r="J831" s="1"/>
  <c r="I838"/>
  <c r="I831" s="1"/>
  <c r="H838"/>
  <c r="H831" s="1"/>
  <c r="G838"/>
  <c r="G831" s="1"/>
  <c r="F838"/>
  <c r="F831" s="1"/>
  <c r="E838"/>
  <c r="K837"/>
  <c r="K830" s="1"/>
  <c r="J837"/>
  <c r="J830" s="1"/>
  <c r="I837"/>
  <c r="I830" s="1"/>
  <c r="H837"/>
  <c r="H830" s="1"/>
  <c r="G837"/>
  <c r="G830" s="1"/>
  <c r="F837"/>
  <c r="F830" s="1"/>
  <c r="E837"/>
  <c r="E830" s="1"/>
  <c r="P835"/>
  <c r="P828"/>
  <c r="D828"/>
  <c r="P827"/>
  <c r="D827"/>
  <c r="P826"/>
  <c r="D826"/>
  <c r="P825"/>
  <c r="D825"/>
  <c r="P824"/>
  <c r="D824"/>
  <c r="P823"/>
  <c r="D823"/>
  <c r="P822"/>
  <c r="D822"/>
  <c r="P821"/>
  <c r="D821"/>
  <c r="P820"/>
  <c r="D820"/>
  <c r="P819"/>
  <c r="D819"/>
  <c r="P818"/>
  <c r="D818"/>
  <c r="P817"/>
  <c r="D817"/>
  <c r="P816"/>
  <c r="D816"/>
  <c r="P815"/>
  <c r="D815"/>
  <c r="P814"/>
  <c r="D814"/>
  <c r="P813"/>
  <c r="D813"/>
  <c r="P812"/>
  <c r="D812"/>
  <c r="P811"/>
  <c r="D811"/>
  <c r="P810"/>
  <c r="D810"/>
  <c r="D803" s="1"/>
  <c r="P809"/>
  <c r="D809"/>
  <c r="P808"/>
  <c r="D808"/>
  <c r="P807"/>
  <c r="D807"/>
  <c r="P806"/>
  <c r="D806"/>
  <c r="P805"/>
  <c r="D805"/>
  <c r="P804"/>
  <c r="O803"/>
  <c r="N803"/>
  <c r="M803"/>
  <c r="L803"/>
  <c r="K803"/>
  <c r="J803"/>
  <c r="I803"/>
  <c r="H803"/>
  <c r="G803"/>
  <c r="F803"/>
  <c r="E803"/>
  <c r="O802"/>
  <c r="N802"/>
  <c r="M802"/>
  <c r="L802"/>
  <c r="K802"/>
  <c r="J802"/>
  <c r="I802"/>
  <c r="H802"/>
  <c r="G802"/>
  <c r="F802"/>
  <c r="E802"/>
  <c r="O801"/>
  <c r="N801"/>
  <c r="M801"/>
  <c r="L801"/>
  <c r="K801"/>
  <c r="J801"/>
  <c r="I801"/>
  <c r="H801"/>
  <c r="G801"/>
  <c r="F801"/>
  <c r="E801"/>
  <c r="O800"/>
  <c r="N800"/>
  <c r="M800"/>
  <c r="L800"/>
  <c r="K800"/>
  <c r="J800"/>
  <c r="I800"/>
  <c r="H800"/>
  <c r="G800"/>
  <c r="F800"/>
  <c r="E800"/>
  <c r="O799"/>
  <c r="N799"/>
  <c r="M799"/>
  <c r="L799"/>
  <c r="K799"/>
  <c r="J799"/>
  <c r="I799"/>
  <c r="H799"/>
  <c r="G799"/>
  <c r="F799"/>
  <c r="E799"/>
  <c r="O798"/>
  <c r="N798"/>
  <c r="M798"/>
  <c r="L798"/>
  <c r="K798"/>
  <c r="J798"/>
  <c r="I798"/>
  <c r="H798"/>
  <c r="G798"/>
  <c r="F798"/>
  <c r="E798"/>
  <c r="P797"/>
  <c r="D797"/>
  <c r="P796"/>
  <c r="D796"/>
  <c r="P795"/>
  <c r="D795"/>
  <c r="P794"/>
  <c r="D794"/>
  <c r="P793"/>
  <c r="D793"/>
  <c r="P792"/>
  <c r="D792"/>
  <c r="P791"/>
  <c r="D791"/>
  <c r="P790"/>
  <c r="D790"/>
  <c r="P789"/>
  <c r="D789"/>
  <c r="P788"/>
  <c r="D788"/>
  <c r="P787"/>
  <c r="D787"/>
  <c r="P786"/>
  <c r="D786"/>
  <c r="P785"/>
  <c r="D785"/>
  <c r="P784"/>
  <c r="D784"/>
  <c r="P783"/>
  <c r="D783"/>
  <c r="P782"/>
  <c r="D782"/>
  <c r="P781"/>
  <c r="D781"/>
  <c r="P780"/>
  <c r="D780"/>
  <c r="P779"/>
  <c r="D779"/>
  <c r="P778"/>
  <c r="D778"/>
  <c r="P777"/>
  <c r="D777"/>
  <c r="P776"/>
  <c r="D776"/>
  <c r="P775"/>
  <c r="D775"/>
  <c r="P774"/>
  <c r="D774"/>
  <c r="P773"/>
  <c r="D773"/>
  <c r="P772"/>
  <c r="D772"/>
  <c r="P771"/>
  <c r="D771"/>
  <c r="P770"/>
  <c r="D770"/>
  <c r="P769"/>
  <c r="D769"/>
  <c r="P768"/>
  <c r="D768"/>
  <c r="P767"/>
  <c r="D767"/>
  <c r="P766"/>
  <c r="D766"/>
  <c r="P765"/>
  <c r="D765"/>
  <c r="P764"/>
  <c r="D764"/>
  <c r="P763"/>
  <c r="D763"/>
  <c r="P762"/>
  <c r="D762"/>
  <c r="P761"/>
  <c r="P760"/>
  <c r="O759"/>
  <c r="N759"/>
  <c r="M759"/>
  <c r="L759"/>
  <c r="K759"/>
  <c r="J759"/>
  <c r="I759"/>
  <c r="H759"/>
  <c r="G759"/>
  <c r="F759"/>
  <c r="E759"/>
  <c r="D759"/>
  <c r="O758"/>
  <c r="N758"/>
  <c r="M758"/>
  <c r="L758"/>
  <c r="K758"/>
  <c r="J758"/>
  <c r="I758"/>
  <c r="H758"/>
  <c r="G758"/>
  <c r="F758"/>
  <c r="E758"/>
  <c r="O757"/>
  <c r="N757"/>
  <c r="M757"/>
  <c r="L757"/>
  <c r="K757"/>
  <c r="J757"/>
  <c r="I757"/>
  <c r="H757"/>
  <c r="G757"/>
  <c r="F757"/>
  <c r="E757"/>
  <c r="O756"/>
  <c r="N756"/>
  <c r="M756"/>
  <c r="L756"/>
  <c r="K756"/>
  <c r="J756"/>
  <c r="I756"/>
  <c r="H756"/>
  <c r="G756"/>
  <c r="F756"/>
  <c r="E756"/>
  <c r="O755"/>
  <c r="N755"/>
  <c r="M755"/>
  <c r="L755"/>
  <c r="K755"/>
  <c r="J755"/>
  <c r="I755"/>
  <c r="H755"/>
  <c r="G755"/>
  <c r="F755"/>
  <c r="E755"/>
  <c r="O754"/>
  <c r="N754"/>
  <c r="M754"/>
  <c r="L754"/>
  <c r="K754"/>
  <c r="J754"/>
  <c r="I754"/>
  <c r="H754"/>
  <c r="G754"/>
  <c r="F754"/>
  <c r="E754"/>
  <c r="P753"/>
  <c r="D753"/>
  <c r="P752"/>
  <c r="D752"/>
  <c r="P751"/>
  <c r="D751"/>
  <c r="P750"/>
  <c r="D750"/>
  <c r="P749"/>
  <c r="D749"/>
  <c r="P748"/>
  <c r="D748"/>
  <c r="P747"/>
  <c r="D747"/>
  <c r="P746"/>
  <c r="D746"/>
  <c r="P745"/>
  <c r="D745"/>
  <c r="P744"/>
  <c r="D744"/>
  <c r="P743"/>
  <c r="D743"/>
  <c r="P742"/>
  <c r="D742"/>
  <c r="P741"/>
  <c r="D741"/>
  <c r="P740"/>
  <c r="D740"/>
  <c r="P739"/>
  <c r="D739"/>
  <c r="P738"/>
  <c r="D738"/>
  <c r="P737"/>
  <c r="D737"/>
  <c r="P736"/>
  <c r="D736"/>
  <c r="P735"/>
  <c r="D735"/>
  <c r="P734"/>
  <c r="D734"/>
  <c r="P733"/>
  <c r="D733"/>
  <c r="P732"/>
  <c r="D732"/>
  <c r="P731"/>
  <c r="D731"/>
  <c r="P730"/>
  <c r="D730"/>
  <c r="O729"/>
  <c r="O522" s="1"/>
  <c r="O44" s="1"/>
  <c r="N729"/>
  <c r="N522" s="1"/>
  <c r="N44" s="1"/>
  <c r="M729"/>
  <c r="M522" s="1"/>
  <c r="M44" s="1"/>
  <c r="L729"/>
  <c r="L522" s="1"/>
  <c r="L44" s="1"/>
  <c r="K729"/>
  <c r="K522" s="1"/>
  <c r="K44" s="1"/>
  <c r="J729"/>
  <c r="J522" s="1"/>
  <c r="J44" s="1"/>
  <c r="I729"/>
  <c r="I522" s="1"/>
  <c r="I44" s="1"/>
  <c r="H729"/>
  <c r="H522" s="1"/>
  <c r="H44" s="1"/>
  <c r="G729"/>
  <c r="G522" s="1"/>
  <c r="G44" s="1"/>
  <c r="F729"/>
  <c r="F522" s="1"/>
  <c r="F44" s="1"/>
  <c r="E729"/>
  <c r="O728"/>
  <c r="O521" s="1"/>
  <c r="O43" s="1"/>
  <c r="N728"/>
  <c r="M728"/>
  <c r="M521" s="1"/>
  <c r="M43" s="1"/>
  <c r="L728"/>
  <c r="K728"/>
  <c r="K521" s="1"/>
  <c r="K43" s="1"/>
  <c r="J728"/>
  <c r="I728"/>
  <c r="I521" s="1"/>
  <c r="I43" s="1"/>
  <c r="H728"/>
  <c r="G728"/>
  <c r="G521" s="1"/>
  <c r="G43" s="1"/>
  <c r="F728"/>
  <c r="E728"/>
  <c r="E521" s="1"/>
  <c r="E43" s="1"/>
  <c r="O727"/>
  <c r="O520" s="1"/>
  <c r="O42" s="1"/>
  <c r="N727"/>
  <c r="N520" s="1"/>
  <c r="N42" s="1"/>
  <c r="M727"/>
  <c r="M520" s="1"/>
  <c r="M42" s="1"/>
  <c r="L727"/>
  <c r="L520" s="1"/>
  <c r="L42" s="1"/>
  <c r="K727"/>
  <c r="K520" s="1"/>
  <c r="K42" s="1"/>
  <c r="J727"/>
  <c r="J520" s="1"/>
  <c r="J42" s="1"/>
  <c r="I727"/>
  <c r="I520" s="1"/>
  <c r="I42" s="1"/>
  <c r="H727"/>
  <c r="H520" s="1"/>
  <c r="H42" s="1"/>
  <c r="G727"/>
  <c r="G520" s="1"/>
  <c r="G42" s="1"/>
  <c r="F727"/>
  <c r="F520" s="1"/>
  <c r="F42" s="1"/>
  <c r="E727"/>
  <c r="O726"/>
  <c r="O519" s="1"/>
  <c r="O41" s="1"/>
  <c r="N726"/>
  <c r="M726"/>
  <c r="M519" s="1"/>
  <c r="M41" s="1"/>
  <c r="L726"/>
  <c r="K726"/>
  <c r="K519" s="1"/>
  <c r="K41" s="1"/>
  <c r="J726"/>
  <c r="I726"/>
  <c r="I519" s="1"/>
  <c r="I41" s="1"/>
  <c r="H726"/>
  <c r="G726"/>
  <c r="G519" s="1"/>
  <c r="G41" s="1"/>
  <c r="F726"/>
  <c r="E726"/>
  <c r="E519" s="1"/>
  <c r="E41" s="1"/>
  <c r="O725"/>
  <c r="O518" s="1"/>
  <c r="O40" s="1"/>
  <c r="N725"/>
  <c r="N518" s="1"/>
  <c r="N40" s="1"/>
  <c r="M725"/>
  <c r="M518" s="1"/>
  <c r="M40" s="1"/>
  <c r="L725"/>
  <c r="L518" s="1"/>
  <c r="L40" s="1"/>
  <c r="K725"/>
  <c r="K518" s="1"/>
  <c r="K40" s="1"/>
  <c r="J725"/>
  <c r="J518" s="1"/>
  <c r="J40" s="1"/>
  <c r="I725"/>
  <c r="I518" s="1"/>
  <c r="I40" s="1"/>
  <c r="H725"/>
  <c r="H518" s="1"/>
  <c r="H40" s="1"/>
  <c r="G725"/>
  <c r="G518" s="1"/>
  <c r="G40" s="1"/>
  <c r="F725"/>
  <c r="F518" s="1"/>
  <c r="F40" s="1"/>
  <c r="E725"/>
  <c r="O724"/>
  <c r="N724"/>
  <c r="M724"/>
  <c r="L724"/>
  <c r="K724"/>
  <c r="J724"/>
  <c r="I724"/>
  <c r="H724"/>
  <c r="G724"/>
  <c r="F724"/>
  <c r="E724"/>
  <c r="P723"/>
  <c r="D723"/>
  <c r="O722"/>
  <c r="N722"/>
  <c r="N503" s="1"/>
  <c r="M722"/>
  <c r="M715" s="1"/>
  <c r="L722"/>
  <c r="L715" s="1"/>
  <c r="K722"/>
  <c r="K715" s="1"/>
  <c r="J722"/>
  <c r="J715" s="1"/>
  <c r="I722"/>
  <c r="I715" s="1"/>
  <c r="H722"/>
  <c r="H715" s="1"/>
  <c r="G722"/>
  <c r="G715" s="1"/>
  <c r="F722"/>
  <c r="F715" s="1"/>
  <c r="E722"/>
  <c r="E503" s="1"/>
  <c r="O721"/>
  <c r="O714" s="1"/>
  <c r="N721"/>
  <c r="N502" s="1"/>
  <c r="M721"/>
  <c r="L721"/>
  <c r="K721"/>
  <c r="K714" s="1"/>
  <c r="J721"/>
  <c r="J502" s="1"/>
  <c r="I721"/>
  <c r="I714" s="1"/>
  <c r="H721"/>
  <c r="H502" s="1"/>
  <c r="G721"/>
  <c r="G714" s="1"/>
  <c r="F721"/>
  <c r="E721"/>
  <c r="E502" s="1"/>
  <c r="O720"/>
  <c r="O713" s="1"/>
  <c r="N720"/>
  <c r="N713" s="1"/>
  <c r="M720"/>
  <c r="L720"/>
  <c r="K720"/>
  <c r="K713" s="1"/>
  <c r="J720"/>
  <c r="J713" s="1"/>
  <c r="I720"/>
  <c r="I713" s="1"/>
  <c r="H720"/>
  <c r="H713" s="1"/>
  <c r="G720"/>
  <c r="G713" s="1"/>
  <c r="F720"/>
  <c r="F713" s="1"/>
  <c r="E720"/>
  <c r="E713" s="1"/>
  <c r="O719"/>
  <c r="O712" s="1"/>
  <c r="N719"/>
  <c r="N500" s="1"/>
  <c r="M719"/>
  <c r="M712" s="1"/>
  <c r="L719"/>
  <c r="K719"/>
  <c r="J719"/>
  <c r="I719"/>
  <c r="I712" s="1"/>
  <c r="H719"/>
  <c r="H500" s="1"/>
  <c r="G719"/>
  <c r="G500" s="1"/>
  <c r="F719"/>
  <c r="F500" s="1"/>
  <c r="E719"/>
  <c r="E712" s="1"/>
  <c r="O718"/>
  <c r="O711" s="1"/>
  <c r="N718"/>
  <c r="N711" s="1"/>
  <c r="M718"/>
  <c r="M711" s="1"/>
  <c r="L718"/>
  <c r="L711" s="1"/>
  <c r="K718"/>
  <c r="J718"/>
  <c r="I718"/>
  <c r="I711" s="1"/>
  <c r="H718"/>
  <c r="H711" s="1"/>
  <c r="G718"/>
  <c r="G711" s="1"/>
  <c r="F718"/>
  <c r="F711" s="1"/>
  <c r="E718"/>
  <c r="O717"/>
  <c r="O710" s="1"/>
  <c r="N717"/>
  <c r="M717"/>
  <c r="M710" s="1"/>
  <c r="L717"/>
  <c r="K717"/>
  <c r="K710" s="1"/>
  <c r="J717"/>
  <c r="I717"/>
  <c r="H717"/>
  <c r="G717"/>
  <c r="G710" s="1"/>
  <c r="F717"/>
  <c r="E717"/>
  <c r="E710" s="1"/>
  <c r="P716"/>
  <c r="P709"/>
  <c r="D709"/>
  <c r="P708"/>
  <c r="D708"/>
  <c r="P707"/>
  <c r="D707"/>
  <c r="P706"/>
  <c r="D706"/>
  <c r="P705"/>
  <c r="D705"/>
  <c r="O704"/>
  <c r="N704"/>
  <c r="M704"/>
  <c r="L704"/>
  <c r="K704"/>
  <c r="J704"/>
  <c r="I704"/>
  <c r="H704"/>
  <c r="G704"/>
  <c r="F704"/>
  <c r="E704"/>
  <c r="P703"/>
  <c r="D703"/>
  <c r="P702"/>
  <c r="D702"/>
  <c r="P701"/>
  <c r="D701"/>
  <c r="P700"/>
  <c r="D700"/>
  <c r="P699"/>
  <c r="D699"/>
  <c r="P698"/>
  <c r="D698"/>
  <c r="P697"/>
  <c r="D697"/>
  <c r="P696"/>
  <c r="D696"/>
  <c r="P695"/>
  <c r="D695"/>
  <c r="P694"/>
  <c r="D694"/>
  <c r="P693"/>
  <c r="D693"/>
  <c r="P692"/>
  <c r="D692"/>
  <c r="P691"/>
  <c r="D691"/>
  <c r="P690"/>
  <c r="D690"/>
  <c r="P689"/>
  <c r="D689"/>
  <c r="P688"/>
  <c r="D688"/>
  <c r="P687"/>
  <c r="D687"/>
  <c r="P686"/>
  <c r="D686"/>
  <c r="P685"/>
  <c r="D685"/>
  <c r="P684"/>
  <c r="D684"/>
  <c r="P683"/>
  <c r="D683"/>
  <c r="P682"/>
  <c r="D682"/>
  <c r="P681"/>
  <c r="D681"/>
  <c r="O680"/>
  <c r="N680"/>
  <c r="M680"/>
  <c r="L680"/>
  <c r="K680"/>
  <c r="J680"/>
  <c r="I680"/>
  <c r="H680"/>
  <c r="G680"/>
  <c r="F680"/>
  <c r="E680"/>
  <c r="P679"/>
  <c r="D679"/>
  <c r="P678"/>
  <c r="D678"/>
  <c r="P677"/>
  <c r="D677"/>
  <c r="P676"/>
  <c r="D676"/>
  <c r="P675"/>
  <c r="D675"/>
  <c r="O674"/>
  <c r="O661" s="1"/>
  <c r="N674"/>
  <c r="N661" s="1"/>
  <c r="M674"/>
  <c r="M661" s="1"/>
  <c r="L674"/>
  <c r="K674"/>
  <c r="K661" s="1"/>
  <c r="J674"/>
  <c r="J661" s="1"/>
  <c r="I674"/>
  <c r="I661" s="1"/>
  <c r="H674"/>
  <c r="H661" s="1"/>
  <c r="G674"/>
  <c r="G661" s="1"/>
  <c r="F674"/>
  <c r="F661" s="1"/>
  <c r="E674"/>
  <c r="E661" s="1"/>
  <c r="P673"/>
  <c r="D673"/>
  <c r="P672"/>
  <c r="D672"/>
  <c r="P671"/>
  <c r="D671"/>
  <c r="P670"/>
  <c r="D670"/>
  <c r="P669"/>
  <c r="D669"/>
  <c r="P668"/>
  <c r="D668"/>
  <c r="P667"/>
  <c r="O666"/>
  <c r="N666"/>
  <c r="M666"/>
  <c r="L666"/>
  <c r="K666"/>
  <c r="J666"/>
  <c r="I666"/>
  <c r="H666"/>
  <c r="G666"/>
  <c r="F666"/>
  <c r="E666"/>
  <c r="O665"/>
  <c r="N665"/>
  <c r="M665"/>
  <c r="L665"/>
  <c r="K665"/>
  <c r="J665"/>
  <c r="I665"/>
  <c r="H665"/>
  <c r="G665"/>
  <c r="F665"/>
  <c r="E665"/>
  <c r="O664"/>
  <c r="N664"/>
  <c r="M664"/>
  <c r="L664"/>
  <c r="K664"/>
  <c r="J664"/>
  <c r="I664"/>
  <c r="H664"/>
  <c r="G664"/>
  <c r="F664"/>
  <c r="E664"/>
  <c r="O663"/>
  <c r="N663"/>
  <c r="M663"/>
  <c r="L663"/>
  <c r="K663"/>
  <c r="J663"/>
  <c r="I663"/>
  <c r="H663"/>
  <c r="G663"/>
  <c r="F663"/>
  <c r="E663"/>
  <c r="O662"/>
  <c r="N662"/>
  <c r="M662"/>
  <c r="L662"/>
  <c r="K662"/>
  <c r="J662"/>
  <c r="I662"/>
  <c r="H662"/>
  <c r="G662"/>
  <c r="F662"/>
  <c r="E662"/>
  <c r="L661"/>
  <c r="P660"/>
  <c r="D660"/>
  <c r="P659"/>
  <c r="D659"/>
  <c r="P658"/>
  <c r="D658"/>
  <c r="P657"/>
  <c r="D657"/>
  <c r="P656"/>
  <c r="D656"/>
  <c r="P655"/>
  <c r="D655"/>
  <c r="P654"/>
  <c r="D654"/>
  <c r="P653"/>
  <c r="D653"/>
  <c r="P652"/>
  <c r="D652"/>
  <c r="P651"/>
  <c r="D651"/>
  <c r="P650"/>
  <c r="D650"/>
  <c r="P649"/>
  <c r="D649"/>
  <c r="P648"/>
  <c r="P647"/>
  <c r="D647"/>
  <c r="P646"/>
  <c r="D646"/>
  <c r="P645"/>
  <c r="D645"/>
  <c r="P644"/>
  <c r="D644"/>
  <c r="O643"/>
  <c r="N643"/>
  <c r="M643"/>
  <c r="L643"/>
  <c r="P643" s="1"/>
  <c r="K643"/>
  <c r="J643"/>
  <c r="I643"/>
  <c r="H643"/>
  <c r="G643"/>
  <c r="F643"/>
  <c r="E643"/>
  <c r="P642"/>
  <c r="D642"/>
  <c r="P641"/>
  <c r="D641"/>
  <c r="P640"/>
  <c r="D640"/>
  <c r="P639"/>
  <c r="D639"/>
  <c r="O638"/>
  <c r="N638"/>
  <c r="N625" s="1"/>
  <c r="M638"/>
  <c r="L638"/>
  <c r="K638"/>
  <c r="J638"/>
  <c r="J625" s="1"/>
  <c r="I638"/>
  <c r="H638"/>
  <c r="H625" s="1"/>
  <c r="G638"/>
  <c r="F638"/>
  <c r="F625" s="1"/>
  <c r="E638"/>
  <c r="P637"/>
  <c r="D637"/>
  <c r="P636"/>
  <c r="D636"/>
  <c r="P635"/>
  <c r="D635"/>
  <c r="P634"/>
  <c r="D634"/>
  <c r="P633"/>
  <c r="D633"/>
  <c r="P632"/>
  <c r="D632"/>
  <c r="P631"/>
  <c r="O629"/>
  <c r="N629"/>
  <c r="M629"/>
  <c r="L629"/>
  <c r="K629"/>
  <c r="J629"/>
  <c r="I629"/>
  <c r="H629"/>
  <c r="G629"/>
  <c r="F629"/>
  <c r="E629"/>
  <c r="O628"/>
  <c r="N628"/>
  <c r="M628"/>
  <c r="L628"/>
  <c r="K628"/>
  <c r="J628"/>
  <c r="I628"/>
  <c r="H628"/>
  <c r="G628"/>
  <c r="F628"/>
  <c r="E628"/>
  <c r="O627"/>
  <c r="N627"/>
  <c r="M627"/>
  <c r="L627"/>
  <c r="K627"/>
  <c r="J627"/>
  <c r="I627"/>
  <c r="H627"/>
  <c r="G627"/>
  <c r="F627"/>
  <c r="E627"/>
  <c r="O626"/>
  <c r="N626"/>
  <c r="M626"/>
  <c r="L626"/>
  <c r="K626"/>
  <c r="J626"/>
  <c r="I626"/>
  <c r="H626"/>
  <c r="G626"/>
  <c r="F626"/>
  <c r="E626"/>
  <c r="P624"/>
  <c r="D624"/>
  <c r="P623"/>
  <c r="D623"/>
  <c r="P622"/>
  <c r="D622"/>
  <c r="P621"/>
  <c r="D621"/>
  <c r="P620"/>
  <c r="D620"/>
  <c r="O619"/>
  <c r="N619"/>
  <c r="M619"/>
  <c r="L619"/>
  <c r="K619"/>
  <c r="J619"/>
  <c r="I619"/>
  <c r="H619"/>
  <c r="G619"/>
  <c r="F619"/>
  <c r="E619"/>
  <c r="P618"/>
  <c r="D618"/>
  <c r="P617"/>
  <c r="D617"/>
  <c r="P616"/>
  <c r="D616"/>
  <c r="P615"/>
  <c r="D615"/>
  <c r="P614"/>
  <c r="D614"/>
  <c r="O613"/>
  <c r="N613"/>
  <c r="M613"/>
  <c r="L613"/>
  <c r="K613"/>
  <c r="J613"/>
  <c r="I613"/>
  <c r="H613"/>
  <c r="G613"/>
  <c r="F613"/>
  <c r="E613"/>
  <c r="P612"/>
  <c r="D612"/>
  <c r="P611"/>
  <c r="D611"/>
  <c r="P610"/>
  <c r="D610"/>
  <c r="P609"/>
  <c r="D609"/>
  <c r="P608"/>
  <c r="D608"/>
  <c r="O607"/>
  <c r="N607"/>
  <c r="M607"/>
  <c r="L607"/>
  <c r="K607"/>
  <c r="J607"/>
  <c r="I607"/>
  <c r="H607"/>
  <c r="G607"/>
  <c r="F607"/>
  <c r="E607"/>
  <c r="P606"/>
  <c r="D606"/>
  <c r="P605"/>
  <c r="D605"/>
  <c r="P604"/>
  <c r="D604"/>
  <c r="P603"/>
  <c r="D603"/>
  <c r="P602"/>
  <c r="D602"/>
  <c r="O601"/>
  <c r="N601"/>
  <c r="M601"/>
  <c r="L601"/>
  <c r="K601"/>
  <c r="J601"/>
  <c r="I601"/>
  <c r="H601"/>
  <c r="G601"/>
  <c r="F601"/>
  <c r="E601"/>
  <c r="P600"/>
  <c r="D600"/>
  <c r="P599"/>
  <c r="D599"/>
  <c r="P598"/>
  <c r="D598"/>
  <c r="P597"/>
  <c r="D597"/>
  <c r="P596"/>
  <c r="D596"/>
  <c r="O595"/>
  <c r="N595"/>
  <c r="M595"/>
  <c r="L595"/>
  <c r="K595"/>
  <c r="J595"/>
  <c r="I595"/>
  <c r="H595"/>
  <c r="G595"/>
  <c r="F595"/>
  <c r="E595"/>
  <c r="P594"/>
  <c r="D594"/>
  <c r="P593"/>
  <c r="D593"/>
  <c r="P592"/>
  <c r="D592"/>
  <c r="P591"/>
  <c r="D591"/>
  <c r="P590"/>
  <c r="N590"/>
  <c r="N589" s="1"/>
  <c r="M590"/>
  <c r="O589"/>
  <c r="L589"/>
  <c r="K589"/>
  <c r="J589"/>
  <c r="I589"/>
  <c r="H589"/>
  <c r="G589"/>
  <c r="F589"/>
  <c r="E589"/>
  <c r="P588"/>
  <c r="D588"/>
  <c r="P587"/>
  <c r="D587"/>
  <c r="P586"/>
  <c r="D586"/>
  <c r="P585"/>
  <c r="D585"/>
  <c r="P584"/>
  <c r="D584"/>
  <c r="O583"/>
  <c r="N583"/>
  <c r="M583"/>
  <c r="L583"/>
  <c r="K583"/>
  <c r="J583"/>
  <c r="I583"/>
  <c r="H583"/>
  <c r="G583"/>
  <c r="F583"/>
  <c r="E583"/>
  <c r="P582"/>
  <c r="D582"/>
  <c r="P581"/>
  <c r="D581"/>
  <c r="P580"/>
  <c r="D580"/>
  <c r="P579"/>
  <c r="D579"/>
  <c r="P578"/>
  <c r="D578"/>
  <c r="O577"/>
  <c r="N577"/>
  <c r="M577"/>
  <c r="L577"/>
  <c r="K577"/>
  <c r="J577"/>
  <c r="I577"/>
  <c r="H577"/>
  <c r="G577"/>
  <c r="F577"/>
  <c r="E577"/>
  <c r="P576"/>
  <c r="D576"/>
  <c r="P575"/>
  <c r="D575"/>
  <c r="P574"/>
  <c r="D574"/>
  <c r="P573"/>
  <c r="D573"/>
  <c r="P572"/>
  <c r="D572"/>
  <c r="O571"/>
  <c r="N571"/>
  <c r="M571"/>
  <c r="L571"/>
  <c r="K571"/>
  <c r="J571"/>
  <c r="I571"/>
  <c r="H571"/>
  <c r="G571"/>
  <c r="F571"/>
  <c r="E571"/>
  <c r="P570"/>
  <c r="D570"/>
  <c r="P569"/>
  <c r="D569"/>
  <c r="P568"/>
  <c r="D568"/>
  <c r="P567"/>
  <c r="D567"/>
  <c r="P566"/>
  <c r="D566"/>
  <c r="O565"/>
  <c r="O504" s="1"/>
  <c r="O21" s="1"/>
  <c r="N565"/>
  <c r="N504" s="1"/>
  <c r="N21" s="1"/>
  <c r="M565"/>
  <c r="M504" s="1"/>
  <c r="M21" s="1"/>
  <c r="L565"/>
  <c r="L504" s="1"/>
  <c r="L21" s="1"/>
  <c r="K565"/>
  <c r="K504" s="1"/>
  <c r="K21" s="1"/>
  <c r="J565"/>
  <c r="J504" s="1"/>
  <c r="I565"/>
  <c r="I504" s="1"/>
  <c r="H565"/>
  <c r="H504" s="1"/>
  <c r="G565"/>
  <c r="G504" s="1"/>
  <c r="G21" s="1"/>
  <c r="F565"/>
  <c r="F504" s="1"/>
  <c r="E565"/>
  <c r="P564"/>
  <c r="D564"/>
  <c r="P563"/>
  <c r="D563"/>
  <c r="P562"/>
  <c r="D562"/>
  <c r="P561"/>
  <c r="D561"/>
  <c r="P560"/>
  <c r="D560"/>
  <c r="O559"/>
  <c r="N559"/>
  <c r="M559"/>
  <c r="L559"/>
  <c r="K559"/>
  <c r="J559"/>
  <c r="I559"/>
  <c r="H559"/>
  <c r="G559"/>
  <c r="F559"/>
  <c r="E559"/>
  <c r="P558"/>
  <c r="D558"/>
  <c r="P557"/>
  <c r="D557"/>
  <c r="P556"/>
  <c r="D556"/>
  <c r="P555"/>
  <c r="D555"/>
  <c r="O553"/>
  <c r="N553"/>
  <c r="M553"/>
  <c r="K553"/>
  <c r="J553"/>
  <c r="I553"/>
  <c r="H553"/>
  <c r="G553"/>
  <c r="F553"/>
  <c r="E553"/>
  <c r="P552"/>
  <c r="D552"/>
  <c r="P551"/>
  <c r="D551"/>
  <c r="P550"/>
  <c r="D550"/>
  <c r="P549"/>
  <c r="D549"/>
  <c r="O547"/>
  <c r="N547"/>
  <c r="M547"/>
  <c r="K547"/>
  <c r="J547"/>
  <c r="I547"/>
  <c r="H547"/>
  <c r="G547"/>
  <c r="F547"/>
  <c r="E547"/>
  <c r="P546"/>
  <c r="D546"/>
  <c r="P545"/>
  <c r="D545"/>
  <c r="P544"/>
  <c r="D544"/>
  <c r="P543"/>
  <c r="D543"/>
  <c r="O541"/>
  <c r="N541"/>
  <c r="M541"/>
  <c r="K541"/>
  <c r="J541"/>
  <c r="I541"/>
  <c r="H541"/>
  <c r="G541"/>
  <c r="F541"/>
  <c r="E541"/>
  <c r="P540"/>
  <c r="D540"/>
  <c r="P539"/>
  <c r="D539"/>
  <c r="P538"/>
  <c r="D538"/>
  <c r="P537"/>
  <c r="D537"/>
  <c r="P536"/>
  <c r="D536"/>
  <c r="O535"/>
  <c r="N535"/>
  <c r="M535"/>
  <c r="L535"/>
  <c r="K535"/>
  <c r="J535"/>
  <c r="I535"/>
  <c r="H535"/>
  <c r="G535"/>
  <c r="F535"/>
  <c r="E535"/>
  <c r="P534"/>
  <c r="D534"/>
  <c r="P533"/>
  <c r="D533"/>
  <c r="P532"/>
  <c r="D532"/>
  <c r="P531"/>
  <c r="D531"/>
  <c r="L530"/>
  <c r="O529"/>
  <c r="N529"/>
  <c r="M529"/>
  <c r="K529"/>
  <c r="J529"/>
  <c r="I529"/>
  <c r="H529"/>
  <c r="G529"/>
  <c r="F529"/>
  <c r="E529"/>
  <c r="P528"/>
  <c r="D528"/>
  <c r="P527"/>
  <c r="D527"/>
  <c r="P526"/>
  <c r="D526"/>
  <c r="P525"/>
  <c r="D525"/>
  <c r="M524"/>
  <c r="M523" s="1"/>
  <c r="P524"/>
  <c r="O523"/>
  <c r="N523"/>
  <c r="K523"/>
  <c r="J523"/>
  <c r="I523"/>
  <c r="H523"/>
  <c r="G523"/>
  <c r="F523"/>
  <c r="E523"/>
  <c r="P516"/>
  <c r="D516"/>
  <c r="O515"/>
  <c r="O32" s="1"/>
  <c r="N515"/>
  <c r="N32" s="1"/>
  <c r="M515"/>
  <c r="M32" s="1"/>
  <c r="L515"/>
  <c r="L32" s="1"/>
  <c r="K515"/>
  <c r="K32" s="1"/>
  <c r="J515"/>
  <c r="J32" s="1"/>
  <c r="I515"/>
  <c r="I32" s="1"/>
  <c r="H515"/>
  <c r="H32" s="1"/>
  <c r="G515"/>
  <c r="G32" s="1"/>
  <c r="F515"/>
  <c r="F32" s="1"/>
  <c r="E515"/>
  <c r="O514"/>
  <c r="O31" s="1"/>
  <c r="N514"/>
  <c r="N31" s="1"/>
  <c r="M514"/>
  <c r="M31" s="1"/>
  <c r="L514"/>
  <c r="L31" s="1"/>
  <c r="K514"/>
  <c r="K31" s="1"/>
  <c r="J514"/>
  <c r="J31" s="1"/>
  <c r="I514"/>
  <c r="I31" s="1"/>
  <c r="H514"/>
  <c r="H31" s="1"/>
  <c r="G514"/>
  <c r="G31" s="1"/>
  <c r="F514"/>
  <c r="F31" s="1"/>
  <c r="E514"/>
  <c r="O513"/>
  <c r="O30" s="1"/>
  <c r="N513"/>
  <c r="N30" s="1"/>
  <c r="M513"/>
  <c r="M30" s="1"/>
  <c r="L513"/>
  <c r="L30" s="1"/>
  <c r="K513"/>
  <c r="K30" s="1"/>
  <c r="J513"/>
  <c r="J30" s="1"/>
  <c r="I513"/>
  <c r="I30" s="1"/>
  <c r="H513"/>
  <c r="H30" s="1"/>
  <c r="G513"/>
  <c r="G30" s="1"/>
  <c r="F513"/>
  <c r="F30" s="1"/>
  <c r="E513"/>
  <c r="E30" s="1"/>
  <c r="O512"/>
  <c r="O29" s="1"/>
  <c r="N512"/>
  <c r="N29" s="1"/>
  <c r="M512"/>
  <c r="M29" s="1"/>
  <c r="L512"/>
  <c r="L29" s="1"/>
  <c r="K512"/>
  <c r="K29" s="1"/>
  <c r="J512"/>
  <c r="J29" s="1"/>
  <c r="I512"/>
  <c r="I29" s="1"/>
  <c r="H512"/>
  <c r="H29" s="1"/>
  <c r="G512"/>
  <c r="G29" s="1"/>
  <c r="F512"/>
  <c r="F29" s="1"/>
  <c r="E512"/>
  <c r="O511"/>
  <c r="O28" s="1"/>
  <c r="N511"/>
  <c r="N28" s="1"/>
  <c r="M511"/>
  <c r="M28" s="1"/>
  <c r="L511"/>
  <c r="L28" s="1"/>
  <c r="K511"/>
  <c r="K28" s="1"/>
  <c r="J511"/>
  <c r="J28" s="1"/>
  <c r="I511"/>
  <c r="I28" s="1"/>
  <c r="H511"/>
  <c r="H28" s="1"/>
  <c r="G511"/>
  <c r="G28" s="1"/>
  <c r="F511"/>
  <c r="F28" s="1"/>
  <c r="E511"/>
  <c r="E28" s="1"/>
  <c r="O509"/>
  <c r="O26" s="1"/>
  <c r="N509"/>
  <c r="N26" s="1"/>
  <c r="M509"/>
  <c r="M26" s="1"/>
  <c r="L509"/>
  <c r="L26" s="1"/>
  <c r="K509"/>
  <c r="K26" s="1"/>
  <c r="J509"/>
  <c r="J26" s="1"/>
  <c r="I509"/>
  <c r="I26" s="1"/>
  <c r="H509"/>
  <c r="H26" s="1"/>
  <c r="G509"/>
  <c r="G26" s="1"/>
  <c r="F509"/>
  <c r="F26" s="1"/>
  <c r="E509"/>
  <c r="O508"/>
  <c r="O25" s="1"/>
  <c r="N508"/>
  <c r="N25" s="1"/>
  <c r="M508"/>
  <c r="M25" s="1"/>
  <c r="L508"/>
  <c r="L25" s="1"/>
  <c r="K508"/>
  <c r="K25" s="1"/>
  <c r="J508"/>
  <c r="J25" s="1"/>
  <c r="I508"/>
  <c r="I25" s="1"/>
  <c r="H508"/>
  <c r="H25" s="1"/>
  <c r="G508"/>
  <c r="G25" s="1"/>
  <c r="F508"/>
  <c r="F25" s="1"/>
  <c r="E508"/>
  <c r="E25" s="1"/>
  <c r="O507"/>
  <c r="O24" s="1"/>
  <c r="N507"/>
  <c r="N24" s="1"/>
  <c r="M507"/>
  <c r="M24" s="1"/>
  <c r="L507"/>
  <c r="L24" s="1"/>
  <c r="K507"/>
  <c r="K24" s="1"/>
  <c r="J507"/>
  <c r="J24" s="1"/>
  <c r="I507"/>
  <c r="I24" s="1"/>
  <c r="H507"/>
  <c r="H24" s="1"/>
  <c r="G507"/>
  <c r="G24" s="1"/>
  <c r="F507"/>
  <c r="F24" s="1"/>
  <c r="E507"/>
  <c r="O506"/>
  <c r="O23" s="1"/>
  <c r="N506"/>
  <c r="N23" s="1"/>
  <c r="M506"/>
  <c r="M23" s="1"/>
  <c r="L506"/>
  <c r="L23" s="1"/>
  <c r="K506"/>
  <c r="K23" s="1"/>
  <c r="J506"/>
  <c r="J23" s="1"/>
  <c r="I506"/>
  <c r="I23" s="1"/>
  <c r="H506"/>
  <c r="H23" s="1"/>
  <c r="G506"/>
  <c r="G23" s="1"/>
  <c r="F506"/>
  <c r="F23" s="1"/>
  <c r="E506"/>
  <c r="E23" s="1"/>
  <c r="O505"/>
  <c r="O22" s="1"/>
  <c r="N505"/>
  <c r="N22" s="1"/>
  <c r="M505"/>
  <c r="M22" s="1"/>
  <c r="L505"/>
  <c r="L22" s="1"/>
  <c r="K505"/>
  <c r="K22" s="1"/>
  <c r="J505"/>
  <c r="J22" s="1"/>
  <c r="I505"/>
  <c r="I22" s="1"/>
  <c r="H505"/>
  <c r="H22" s="1"/>
  <c r="G505"/>
  <c r="G22" s="1"/>
  <c r="F505"/>
  <c r="F22" s="1"/>
  <c r="E505"/>
  <c r="I503"/>
  <c r="L502"/>
  <c r="F502"/>
  <c r="O501"/>
  <c r="G501"/>
  <c r="L500"/>
  <c r="J500"/>
  <c r="P497"/>
  <c r="P490"/>
  <c r="D490"/>
  <c r="P489"/>
  <c r="D489"/>
  <c r="P488"/>
  <c r="D488"/>
  <c r="P487"/>
  <c r="D487"/>
  <c r="P486"/>
  <c r="D486"/>
  <c r="P485"/>
  <c r="D485"/>
  <c r="P484"/>
  <c r="D484"/>
  <c r="P483"/>
  <c r="D483"/>
  <c r="P482"/>
  <c r="D482"/>
  <c r="P481"/>
  <c r="D481"/>
  <c r="O479"/>
  <c r="N479"/>
  <c r="M479"/>
  <c r="K479"/>
  <c r="J479"/>
  <c r="I479"/>
  <c r="H479"/>
  <c r="G479"/>
  <c r="F479"/>
  <c r="E479"/>
  <c r="P478"/>
  <c r="D478"/>
  <c r="P477"/>
  <c r="D477"/>
  <c r="P476"/>
  <c r="D476"/>
  <c r="P475"/>
  <c r="D475"/>
  <c r="O473"/>
  <c r="N473"/>
  <c r="M473"/>
  <c r="K473"/>
  <c r="J473"/>
  <c r="I473"/>
  <c r="H473"/>
  <c r="G473"/>
  <c r="F473"/>
  <c r="E473"/>
  <c r="P472"/>
  <c r="D472"/>
  <c r="P471"/>
  <c r="D471"/>
  <c r="P470"/>
  <c r="D470"/>
  <c r="P469"/>
  <c r="D469"/>
  <c r="P468"/>
  <c r="D468"/>
  <c r="P467"/>
  <c r="D467"/>
  <c r="O466"/>
  <c r="N466"/>
  <c r="M466"/>
  <c r="L466"/>
  <c r="K466"/>
  <c r="J466"/>
  <c r="I466"/>
  <c r="H466"/>
  <c r="G466"/>
  <c r="F466"/>
  <c r="E466"/>
  <c r="O465"/>
  <c r="N465"/>
  <c r="M465"/>
  <c r="L465"/>
  <c r="K465"/>
  <c r="J465"/>
  <c r="I465"/>
  <c r="H465"/>
  <c r="G465"/>
  <c r="F465"/>
  <c r="E465"/>
  <c r="O464"/>
  <c r="N464"/>
  <c r="M464"/>
  <c r="L464"/>
  <c r="K464"/>
  <c r="J464"/>
  <c r="I464"/>
  <c r="H464"/>
  <c r="G464"/>
  <c r="F464"/>
  <c r="E464"/>
  <c r="O463"/>
  <c r="N463"/>
  <c r="M463"/>
  <c r="L463"/>
  <c r="K463"/>
  <c r="J463"/>
  <c r="I463"/>
  <c r="H463"/>
  <c r="G463"/>
  <c r="F463"/>
  <c r="E463"/>
  <c r="O462"/>
  <c r="N462"/>
  <c r="M462"/>
  <c r="K462"/>
  <c r="J462"/>
  <c r="I462"/>
  <c r="H462"/>
  <c r="G462"/>
  <c r="F462"/>
  <c r="E462"/>
  <c r="P460"/>
  <c r="D460"/>
  <c r="P459"/>
  <c r="D459"/>
  <c r="P458"/>
  <c r="D458"/>
  <c r="P457"/>
  <c r="D457"/>
  <c r="P456"/>
  <c r="D456"/>
  <c r="P455"/>
  <c r="D455"/>
  <c r="P454"/>
  <c r="D454"/>
  <c r="P453"/>
  <c r="D453"/>
  <c r="P452"/>
  <c r="D452"/>
  <c r="P451"/>
  <c r="D451"/>
  <c r="P450"/>
  <c r="D450"/>
  <c r="P449"/>
  <c r="D449"/>
  <c r="P448"/>
  <c r="D448"/>
  <c r="P447"/>
  <c r="D447"/>
  <c r="P446"/>
  <c r="D446"/>
  <c r="P445"/>
  <c r="D445"/>
  <c r="P444"/>
  <c r="D444"/>
  <c r="P443"/>
  <c r="D443"/>
  <c r="O442"/>
  <c r="N442"/>
  <c r="M442"/>
  <c r="L442"/>
  <c r="K442"/>
  <c r="J442"/>
  <c r="I442"/>
  <c r="H442"/>
  <c r="G442"/>
  <c r="F442"/>
  <c r="E442"/>
  <c r="O441"/>
  <c r="N441"/>
  <c r="M441"/>
  <c r="L441"/>
  <c r="K441"/>
  <c r="J441"/>
  <c r="I441"/>
  <c r="H441"/>
  <c r="G441"/>
  <c r="F441"/>
  <c r="E441"/>
  <c r="O440"/>
  <c r="N440"/>
  <c r="M440"/>
  <c r="L440"/>
  <c r="K440"/>
  <c r="J440"/>
  <c r="I440"/>
  <c r="H440"/>
  <c r="G440"/>
  <c r="F440"/>
  <c r="E440"/>
  <c r="O439"/>
  <c r="N439"/>
  <c r="M439"/>
  <c r="L439"/>
  <c r="K439"/>
  <c r="J439"/>
  <c r="I439"/>
  <c r="H439"/>
  <c r="G439"/>
  <c r="F439"/>
  <c r="E439"/>
  <c r="O438"/>
  <c r="N438"/>
  <c r="M438"/>
  <c r="L438"/>
  <c r="K438"/>
  <c r="J438"/>
  <c r="I438"/>
  <c r="H438"/>
  <c r="G438"/>
  <c r="F438"/>
  <c r="E438"/>
  <c r="O437"/>
  <c r="N437"/>
  <c r="M437"/>
  <c r="L437"/>
  <c r="K437"/>
  <c r="J437"/>
  <c r="I437"/>
  <c r="H437"/>
  <c r="G437"/>
  <c r="F437"/>
  <c r="E437"/>
  <c r="P436"/>
  <c r="P435"/>
  <c r="D435"/>
  <c r="P434"/>
  <c r="D434"/>
  <c r="P433"/>
  <c r="D433"/>
  <c r="P432"/>
  <c r="D432"/>
  <c r="O431"/>
  <c r="O304" s="1"/>
  <c r="N431"/>
  <c r="N304" s="1"/>
  <c r="M431"/>
  <c r="M304" s="1"/>
  <c r="L431"/>
  <c r="P431" s="1"/>
  <c r="P430"/>
  <c r="P429"/>
  <c r="D429"/>
  <c r="P428"/>
  <c r="D428"/>
  <c r="P427"/>
  <c r="D427"/>
  <c r="P426"/>
  <c r="D426"/>
  <c r="P425"/>
  <c r="D425"/>
  <c r="P424"/>
  <c r="D424"/>
  <c r="P423"/>
  <c r="D423"/>
  <c r="P422"/>
  <c r="D422"/>
  <c r="P421"/>
  <c r="D421"/>
  <c r="P420"/>
  <c r="D420"/>
  <c r="P419"/>
  <c r="D419"/>
  <c r="P418"/>
  <c r="O416"/>
  <c r="N416"/>
  <c r="M416"/>
  <c r="L416"/>
  <c r="K416"/>
  <c r="J416"/>
  <c r="I416"/>
  <c r="H416"/>
  <c r="G416"/>
  <c r="F416"/>
  <c r="E416"/>
  <c r="O415"/>
  <c r="N415"/>
  <c r="M415"/>
  <c r="L415"/>
  <c r="K415"/>
  <c r="J415"/>
  <c r="I415"/>
  <c r="H415"/>
  <c r="G415"/>
  <c r="F415"/>
  <c r="E415"/>
  <c r="O414"/>
  <c r="N414"/>
  <c r="M414"/>
  <c r="L414"/>
  <c r="K414"/>
  <c r="J414"/>
  <c r="I414"/>
  <c r="H414"/>
  <c r="G414"/>
  <c r="F414"/>
  <c r="E414"/>
  <c r="O413"/>
  <c r="N413"/>
  <c r="M413"/>
  <c r="L413"/>
  <c r="K413"/>
  <c r="J413"/>
  <c r="I413"/>
  <c r="H413"/>
  <c r="G413"/>
  <c r="F413"/>
  <c r="E413"/>
  <c r="O412"/>
  <c r="N412"/>
  <c r="M412"/>
  <c r="L412"/>
  <c r="K412"/>
  <c r="J412"/>
  <c r="I412"/>
  <c r="H412"/>
  <c r="G412"/>
  <c r="F412"/>
  <c r="E412"/>
  <c r="P411"/>
  <c r="D411"/>
  <c r="P410"/>
  <c r="D410"/>
  <c r="P409"/>
  <c r="D409"/>
  <c r="P408"/>
  <c r="D408"/>
  <c r="P407"/>
  <c r="D407"/>
  <c r="P406"/>
  <c r="D406"/>
  <c r="P405"/>
  <c r="D405"/>
  <c r="P404"/>
  <c r="D404"/>
  <c r="P403"/>
  <c r="D403"/>
  <c r="P402"/>
  <c r="D402"/>
  <c r="P401"/>
  <c r="D401"/>
  <c r="P400"/>
  <c r="D400"/>
  <c r="P399"/>
  <c r="D399"/>
  <c r="P398"/>
  <c r="O397"/>
  <c r="N397"/>
  <c r="M397"/>
  <c r="L397"/>
  <c r="K397"/>
  <c r="J397"/>
  <c r="I397"/>
  <c r="H397"/>
  <c r="G397"/>
  <c r="F397"/>
  <c r="E397"/>
  <c r="O396"/>
  <c r="N396"/>
  <c r="M396"/>
  <c r="L396"/>
  <c r="K396"/>
  <c r="J396"/>
  <c r="I396"/>
  <c r="H396"/>
  <c r="G396"/>
  <c r="F396"/>
  <c r="E396"/>
  <c r="O395"/>
  <c r="N395"/>
  <c r="M395"/>
  <c r="L395"/>
  <c r="K395"/>
  <c r="J395"/>
  <c r="I395"/>
  <c r="H395"/>
  <c r="G395"/>
  <c r="F395"/>
  <c r="E395"/>
  <c r="O394"/>
  <c r="N394"/>
  <c r="M394"/>
  <c r="L394"/>
  <c r="K394"/>
  <c r="J394"/>
  <c r="I394"/>
  <c r="H394"/>
  <c r="G394"/>
  <c r="F394"/>
  <c r="E394"/>
  <c r="O393"/>
  <c r="N393"/>
  <c r="M393"/>
  <c r="L393"/>
  <c r="K393"/>
  <c r="J393"/>
  <c r="I393"/>
  <c r="H393"/>
  <c r="G393"/>
  <c r="F393"/>
  <c r="E393"/>
  <c r="O392"/>
  <c r="N392"/>
  <c r="M392"/>
  <c r="L392"/>
  <c r="K392"/>
  <c r="J392"/>
  <c r="I392"/>
  <c r="H392"/>
  <c r="G392"/>
  <c r="F392"/>
  <c r="E392"/>
  <c r="P391"/>
  <c r="D391"/>
  <c r="P390"/>
  <c r="D390"/>
  <c r="P389"/>
  <c r="D389"/>
  <c r="P388"/>
  <c r="D388"/>
  <c r="P387"/>
  <c r="D387"/>
  <c r="P386"/>
  <c r="D386"/>
  <c r="P385"/>
  <c r="D385"/>
  <c r="P384"/>
  <c r="D384"/>
  <c r="P383"/>
  <c r="D383"/>
  <c r="P382"/>
  <c r="D382"/>
  <c r="P381"/>
  <c r="D381"/>
  <c r="P380"/>
  <c r="D380"/>
  <c r="P379"/>
  <c r="O378"/>
  <c r="N378"/>
  <c r="M378"/>
  <c r="L378"/>
  <c r="K378"/>
  <c r="J378"/>
  <c r="I378"/>
  <c r="H378"/>
  <c r="G378"/>
  <c r="F378"/>
  <c r="E378"/>
  <c r="O377"/>
  <c r="N377"/>
  <c r="M377"/>
  <c r="L377"/>
  <c r="K377"/>
  <c r="J377"/>
  <c r="I377"/>
  <c r="H377"/>
  <c r="G377"/>
  <c r="F377"/>
  <c r="E377"/>
  <c r="O376"/>
  <c r="N376"/>
  <c r="M376"/>
  <c r="L376"/>
  <c r="K376"/>
  <c r="J376"/>
  <c r="I376"/>
  <c r="H376"/>
  <c r="G376"/>
  <c r="F376"/>
  <c r="E376"/>
  <c r="O375"/>
  <c r="N375"/>
  <c r="M375"/>
  <c r="L375"/>
  <c r="K375"/>
  <c r="J375"/>
  <c r="I375"/>
  <c r="H375"/>
  <c r="G375"/>
  <c r="F375"/>
  <c r="E375"/>
  <c r="O374"/>
  <c r="N374"/>
  <c r="M374"/>
  <c r="L374"/>
  <c r="K374"/>
  <c r="J374"/>
  <c r="I374"/>
  <c r="H374"/>
  <c r="G374"/>
  <c r="F374"/>
  <c r="E374"/>
  <c r="O373"/>
  <c r="N373"/>
  <c r="M373"/>
  <c r="L373"/>
  <c r="K373"/>
  <c r="J373"/>
  <c r="I373"/>
  <c r="H373"/>
  <c r="G373"/>
  <c r="F373"/>
  <c r="E373"/>
  <c r="P372"/>
  <c r="D372"/>
  <c r="P371"/>
  <c r="D371"/>
  <c r="P370"/>
  <c r="D370"/>
  <c r="P369"/>
  <c r="D369"/>
  <c r="P368"/>
  <c r="D368"/>
  <c r="P367"/>
  <c r="D367"/>
  <c r="P366"/>
  <c r="D366"/>
  <c r="P365"/>
  <c r="D365"/>
  <c r="P364"/>
  <c r="D364"/>
  <c r="P363"/>
  <c r="D363"/>
  <c r="P362"/>
  <c r="D362"/>
  <c r="P361"/>
  <c r="D361"/>
  <c r="P360"/>
  <c r="O359"/>
  <c r="N359"/>
  <c r="M359"/>
  <c r="L359"/>
  <c r="K359"/>
  <c r="J359"/>
  <c r="I359"/>
  <c r="H359"/>
  <c r="G359"/>
  <c r="F359"/>
  <c r="E359"/>
  <c r="O358"/>
  <c r="N358"/>
  <c r="M358"/>
  <c r="L358"/>
  <c r="K358"/>
  <c r="J358"/>
  <c r="I358"/>
  <c r="H358"/>
  <c r="G358"/>
  <c r="F358"/>
  <c r="E358"/>
  <c r="O357"/>
  <c r="N357"/>
  <c r="M357"/>
  <c r="L357"/>
  <c r="K357"/>
  <c r="J357"/>
  <c r="I357"/>
  <c r="H357"/>
  <c r="G357"/>
  <c r="F357"/>
  <c r="E357"/>
  <c r="O356"/>
  <c r="N356"/>
  <c r="M356"/>
  <c r="L356"/>
  <c r="K356"/>
  <c r="J356"/>
  <c r="I356"/>
  <c r="H356"/>
  <c r="G356"/>
  <c r="F356"/>
  <c r="E356"/>
  <c r="O355"/>
  <c r="N355"/>
  <c r="M355"/>
  <c r="L355"/>
  <c r="K355"/>
  <c r="J355"/>
  <c r="I355"/>
  <c r="H355"/>
  <c r="G355"/>
  <c r="F355"/>
  <c r="E355"/>
  <c r="O354"/>
  <c r="N354"/>
  <c r="M354"/>
  <c r="L354"/>
  <c r="K354"/>
  <c r="J354"/>
  <c r="I354"/>
  <c r="H354"/>
  <c r="G354"/>
  <c r="F354"/>
  <c r="E354"/>
  <c r="P353"/>
  <c r="D353"/>
  <c r="P352"/>
  <c r="D352"/>
  <c r="P351"/>
  <c r="D351"/>
  <c r="P350"/>
  <c r="D350"/>
  <c r="P349"/>
  <c r="D349"/>
  <c r="O348"/>
  <c r="N348"/>
  <c r="M348"/>
  <c r="L348"/>
  <c r="K348"/>
  <c r="J348"/>
  <c r="I348"/>
  <c r="H348"/>
  <c r="G348"/>
  <c r="F348"/>
  <c r="E348"/>
  <c r="P347"/>
  <c r="D347"/>
  <c r="P346"/>
  <c r="D346"/>
  <c r="P345"/>
  <c r="D345"/>
  <c r="P344"/>
  <c r="D344"/>
  <c r="P343"/>
  <c r="D343"/>
  <c r="O342"/>
  <c r="N342"/>
  <c r="M342"/>
  <c r="L342"/>
  <c r="K342"/>
  <c r="J342"/>
  <c r="I342"/>
  <c r="H342"/>
  <c r="G342"/>
  <c r="F342"/>
  <c r="E342"/>
  <c r="P341"/>
  <c r="D341"/>
  <c r="P340"/>
  <c r="D340"/>
  <c r="P339"/>
  <c r="D339"/>
  <c r="P338"/>
  <c r="D338"/>
  <c r="P337"/>
  <c r="D337"/>
  <c r="O336"/>
  <c r="N336"/>
  <c r="M336"/>
  <c r="L336"/>
  <c r="K336"/>
  <c r="J336"/>
  <c r="I336"/>
  <c r="H336"/>
  <c r="G336"/>
  <c r="F336"/>
  <c r="E336"/>
  <c r="P335"/>
  <c r="O334"/>
  <c r="N334"/>
  <c r="M334"/>
  <c r="L334"/>
  <c r="K334"/>
  <c r="J334"/>
  <c r="I334"/>
  <c r="H334"/>
  <c r="G334"/>
  <c r="F334"/>
  <c r="E334"/>
  <c r="O333"/>
  <c r="N333"/>
  <c r="M333"/>
  <c r="L333"/>
  <c r="K333"/>
  <c r="J333"/>
  <c r="I333"/>
  <c r="H333"/>
  <c r="G333"/>
  <c r="F333"/>
  <c r="E333"/>
  <c r="O332"/>
  <c r="N332"/>
  <c r="M332"/>
  <c r="L332"/>
  <c r="K332"/>
  <c r="J332"/>
  <c r="I332"/>
  <c r="H332"/>
  <c r="G332"/>
  <c r="F332"/>
  <c r="E332"/>
  <c r="O331"/>
  <c r="N331"/>
  <c r="M331"/>
  <c r="L331"/>
  <c r="K331"/>
  <c r="J331"/>
  <c r="I331"/>
  <c r="H331"/>
  <c r="G331"/>
  <c r="F331"/>
  <c r="E331"/>
  <c r="O330"/>
  <c r="N330"/>
  <c r="M330"/>
  <c r="L330"/>
  <c r="K330"/>
  <c r="J330"/>
  <c r="I330"/>
  <c r="H330"/>
  <c r="G330"/>
  <c r="F330"/>
  <c r="E330"/>
  <c r="P328"/>
  <c r="D328"/>
  <c r="P327"/>
  <c r="D327"/>
  <c r="P326"/>
  <c r="D326"/>
  <c r="P325"/>
  <c r="D325"/>
  <c r="P324"/>
  <c r="D324"/>
  <c r="O323"/>
  <c r="N323"/>
  <c r="M323"/>
  <c r="L323"/>
  <c r="K323"/>
  <c r="J323"/>
  <c r="I323"/>
  <c r="H323"/>
  <c r="G323"/>
  <c r="F323"/>
  <c r="E323"/>
  <c r="P322"/>
  <c r="D322"/>
  <c r="P321"/>
  <c r="D321"/>
  <c r="P320"/>
  <c r="D320"/>
  <c r="P319"/>
  <c r="D319"/>
  <c r="P318"/>
  <c r="D318"/>
  <c r="O317"/>
  <c r="N317"/>
  <c r="M317"/>
  <c r="L317"/>
  <c r="K317"/>
  <c r="J317"/>
  <c r="I317"/>
  <c r="H317"/>
  <c r="G317"/>
  <c r="F317"/>
  <c r="E317"/>
  <c r="P316"/>
  <c r="O315"/>
  <c r="N315"/>
  <c r="M315"/>
  <c r="L315"/>
  <c r="K315"/>
  <c r="J315"/>
  <c r="I315"/>
  <c r="H315"/>
  <c r="G315"/>
  <c r="F315"/>
  <c r="E315"/>
  <c r="O314"/>
  <c r="N314"/>
  <c r="M314"/>
  <c r="L314"/>
  <c r="K314"/>
  <c r="J314"/>
  <c r="I314"/>
  <c r="H314"/>
  <c r="G314"/>
  <c r="F314"/>
  <c r="E314"/>
  <c r="O313"/>
  <c r="N313"/>
  <c r="M313"/>
  <c r="L313"/>
  <c r="K313"/>
  <c r="J313"/>
  <c r="I313"/>
  <c r="H313"/>
  <c r="G313"/>
  <c r="F313"/>
  <c r="E313"/>
  <c r="O312"/>
  <c r="N312"/>
  <c r="M312"/>
  <c r="L312"/>
  <c r="K312"/>
  <c r="J312"/>
  <c r="I312"/>
  <c r="H312"/>
  <c r="G312"/>
  <c r="F312"/>
  <c r="E312"/>
  <c r="O311"/>
  <c r="N311"/>
  <c r="M311"/>
  <c r="L311"/>
  <c r="L299" s="1"/>
  <c r="K311"/>
  <c r="J311"/>
  <c r="I311"/>
  <c r="H311"/>
  <c r="G311"/>
  <c r="F311"/>
  <c r="E311"/>
  <c r="P309"/>
  <c r="D309"/>
  <c r="O308"/>
  <c r="O289" s="1"/>
  <c r="N308"/>
  <c r="N289" s="1"/>
  <c r="M308"/>
  <c r="M289" s="1"/>
  <c r="L308"/>
  <c r="P308" s="1"/>
  <c r="O307"/>
  <c r="O288" s="1"/>
  <c r="N307"/>
  <c r="N288" s="1"/>
  <c r="M307"/>
  <c r="M288" s="1"/>
  <c r="L307"/>
  <c r="L288" s="1"/>
  <c r="O306"/>
  <c r="O287" s="1"/>
  <c r="N306"/>
  <c r="N287" s="1"/>
  <c r="M306"/>
  <c r="M287" s="1"/>
  <c r="L306"/>
  <c r="P306" s="1"/>
  <c r="O305"/>
  <c r="O286" s="1"/>
  <c r="N305"/>
  <c r="N286" s="1"/>
  <c r="M305"/>
  <c r="M286" s="1"/>
  <c r="L305"/>
  <c r="P305" s="1"/>
  <c r="K304"/>
  <c r="J304"/>
  <c r="I304"/>
  <c r="H304"/>
  <c r="G304"/>
  <c r="F304"/>
  <c r="E304"/>
  <c r="P303"/>
  <c r="D303"/>
  <c r="P302"/>
  <c r="D302"/>
  <c r="P301"/>
  <c r="D301"/>
  <c r="P300"/>
  <c r="D300"/>
  <c r="O298"/>
  <c r="O33" s="1"/>
  <c r="N298"/>
  <c r="N33" s="1"/>
  <c r="M298"/>
  <c r="M33" s="1"/>
  <c r="K298"/>
  <c r="K33" s="1"/>
  <c r="J298"/>
  <c r="J33" s="1"/>
  <c r="I298"/>
  <c r="I33" s="1"/>
  <c r="H298"/>
  <c r="H33" s="1"/>
  <c r="G298"/>
  <c r="G33" s="1"/>
  <c r="F298"/>
  <c r="F33" s="1"/>
  <c r="E298"/>
  <c r="E33" s="1"/>
  <c r="P297"/>
  <c r="D297"/>
  <c r="P296"/>
  <c r="D296"/>
  <c r="P295"/>
  <c r="D295"/>
  <c r="P294"/>
  <c r="D294"/>
  <c r="P293"/>
  <c r="D293"/>
  <c r="O292"/>
  <c r="N292"/>
  <c r="M292"/>
  <c r="L292"/>
  <c r="K292"/>
  <c r="J292"/>
  <c r="I292"/>
  <c r="H292"/>
  <c r="G292"/>
  <c r="F292"/>
  <c r="E292"/>
  <c r="P291"/>
  <c r="O290"/>
  <c r="N290"/>
  <c r="M290"/>
  <c r="L290"/>
  <c r="K290"/>
  <c r="J290"/>
  <c r="I290"/>
  <c r="H290"/>
  <c r="G290"/>
  <c r="F290"/>
  <c r="E290"/>
  <c r="K289"/>
  <c r="J289"/>
  <c r="I289"/>
  <c r="H289"/>
  <c r="G289"/>
  <c r="F289"/>
  <c r="E289"/>
  <c r="K288"/>
  <c r="J288"/>
  <c r="I288"/>
  <c r="H288"/>
  <c r="G288"/>
  <c r="F288"/>
  <c r="E288"/>
  <c r="K287"/>
  <c r="J287"/>
  <c r="I287"/>
  <c r="H287"/>
  <c r="G287"/>
  <c r="F287"/>
  <c r="E287"/>
  <c r="K286"/>
  <c r="J286"/>
  <c r="I286"/>
  <c r="H286"/>
  <c r="G286"/>
  <c r="F286"/>
  <c r="E286"/>
  <c r="P284"/>
  <c r="D284"/>
  <c r="P283"/>
  <c r="D283"/>
  <c r="P282"/>
  <c r="D282"/>
  <c r="P281"/>
  <c r="D281"/>
  <c r="O279"/>
  <c r="N279"/>
  <c r="M279"/>
  <c r="K279"/>
  <c r="P278"/>
  <c r="D278"/>
  <c r="P277"/>
  <c r="D277"/>
  <c r="P276"/>
  <c r="D276"/>
  <c r="P275"/>
  <c r="D275"/>
  <c r="P274"/>
  <c r="D274"/>
  <c r="O273"/>
  <c r="N273"/>
  <c r="M273"/>
  <c r="L273"/>
  <c r="K273"/>
  <c r="P272"/>
  <c r="D272"/>
  <c r="P271"/>
  <c r="D271"/>
  <c r="P270"/>
  <c r="D270"/>
  <c r="P269"/>
  <c r="D269"/>
  <c r="P268"/>
  <c r="D268"/>
  <c r="O267"/>
  <c r="N267"/>
  <c r="M267"/>
  <c r="L267"/>
  <c r="K267"/>
  <c r="P266"/>
  <c r="D266"/>
  <c r="P265"/>
  <c r="D265"/>
  <c r="P264"/>
  <c r="D264"/>
  <c r="P263"/>
  <c r="D263"/>
  <c r="O261"/>
  <c r="N261"/>
  <c r="M261"/>
  <c r="K261"/>
  <c r="P260"/>
  <c r="D260"/>
  <c r="P259"/>
  <c r="D259"/>
  <c r="P258"/>
  <c r="D258"/>
  <c r="P257"/>
  <c r="D257"/>
  <c r="O255"/>
  <c r="N255"/>
  <c r="M255"/>
  <c r="K255"/>
  <c r="P254"/>
  <c r="D254"/>
  <c r="P253"/>
  <c r="D253"/>
  <c r="P252"/>
  <c r="D252"/>
  <c r="P251"/>
  <c r="D251"/>
  <c r="O249"/>
  <c r="N249"/>
  <c r="M249"/>
  <c r="K249"/>
  <c r="O248"/>
  <c r="N248"/>
  <c r="M248"/>
  <c r="L248"/>
  <c r="K248"/>
  <c r="J248"/>
  <c r="I248"/>
  <c r="H248"/>
  <c r="G248"/>
  <c r="F248"/>
  <c r="E248"/>
  <c r="O247"/>
  <c r="N247"/>
  <c r="M247"/>
  <c r="L247"/>
  <c r="K247"/>
  <c r="J247"/>
  <c r="I247"/>
  <c r="H247"/>
  <c r="G247"/>
  <c r="F247"/>
  <c r="E247"/>
  <c r="O246"/>
  <c r="N246"/>
  <c r="M246"/>
  <c r="L246"/>
  <c r="K246"/>
  <c r="J246"/>
  <c r="I246"/>
  <c r="H246"/>
  <c r="G246"/>
  <c r="F246"/>
  <c r="E246"/>
  <c r="O245"/>
  <c r="N245"/>
  <c r="M245"/>
  <c r="L245"/>
  <c r="K245"/>
  <c r="J245"/>
  <c r="I245"/>
  <c r="H245"/>
  <c r="G245"/>
  <c r="F245"/>
  <c r="E245"/>
  <c r="O244"/>
  <c r="N244"/>
  <c r="M244"/>
  <c r="K244"/>
  <c r="J244"/>
  <c r="I244"/>
  <c r="H244"/>
  <c r="G244"/>
  <c r="F244"/>
  <c r="E244"/>
  <c r="J243"/>
  <c r="I243"/>
  <c r="H243"/>
  <c r="G243"/>
  <c r="F243"/>
  <c r="E243"/>
  <c r="P242"/>
  <c r="D242"/>
  <c r="P241"/>
  <c r="D241"/>
  <c r="P240"/>
  <c r="D240"/>
  <c r="P239"/>
  <c r="D239"/>
  <c r="P238"/>
  <c r="D238"/>
  <c r="O237"/>
  <c r="N237"/>
  <c r="M237"/>
  <c r="L237"/>
  <c r="K237"/>
  <c r="P236"/>
  <c r="D236"/>
  <c r="P235"/>
  <c r="D235"/>
  <c r="P234"/>
  <c r="D234"/>
  <c r="P233"/>
  <c r="D233"/>
  <c r="P232"/>
  <c r="D232"/>
  <c r="O231"/>
  <c r="N231"/>
  <c r="M231"/>
  <c r="L231"/>
  <c r="K231"/>
  <c r="P230"/>
  <c r="D230"/>
  <c r="P229"/>
  <c r="D229"/>
  <c r="P228"/>
  <c r="D228"/>
  <c r="P227"/>
  <c r="D227"/>
  <c r="P226"/>
  <c r="D226"/>
  <c r="O225"/>
  <c r="N225"/>
  <c r="M225"/>
  <c r="L225"/>
  <c r="K225"/>
  <c r="P224"/>
  <c r="D224"/>
  <c r="P223"/>
  <c r="D223"/>
  <c r="P222"/>
  <c r="D222"/>
  <c r="P221"/>
  <c r="D221"/>
  <c r="P220"/>
  <c r="D220"/>
  <c r="O219"/>
  <c r="N219"/>
  <c r="M219"/>
  <c r="L219"/>
  <c r="K219"/>
  <c r="P218"/>
  <c r="D218"/>
  <c r="P217"/>
  <c r="D217"/>
  <c r="P216"/>
  <c r="D216"/>
  <c r="P215"/>
  <c r="D215"/>
  <c r="O213"/>
  <c r="N213"/>
  <c r="M213"/>
  <c r="K213"/>
  <c r="O212"/>
  <c r="N212"/>
  <c r="M212"/>
  <c r="L212"/>
  <c r="K212"/>
  <c r="J212"/>
  <c r="I212"/>
  <c r="H212"/>
  <c r="G212"/>
  <c r="F212"/>
  <c r="E212"/>
  <c r="O211"/>
  <c r="N211"/>
  <c r="M211"/>
  <c r="L211"/>
  <c r="K211"/>
  <c r="J211"/>
  <c r="I211"/>
  <c r="H211"/>
  <c r="G211"/>
  <c r="F211"/>
  <c r="E211"/>
  <c r="O210"/>
  <c r="N210"/>
  <c r="M210"/>
  <c r="L210"/>
  <c r="K210"/>
  <c r="J210"/>
  <c r="I210"/>
  <c r="H210"/>
  <c r="G210"/>
  <c r="F210"/>
  <c r="E210"/>
  <c r="O209"/>
  <c r="N209"/>
  <c r="M209"/>
  <c r="L209"/>
  <c r="K209"/>
  <c r="J209"/>
  <c r="I209"/>
  <c r="H209"/>
  <c r="G209"/>
  <c r="F209"/>
  <c r="E209"/>
  <c r="O208"/>
  <c r="N208"/>
  <c r="M208"/>
  <c r="K208"/>
  <c r="J208"/>
  <c r="I208"/>
  <c r="H208"/>
  <c r="G208"/>
  <c r="F208"/>
  <c r="E208"/>
  <c r="J207"/>
  <c r="I207"/>
  <c r="H207"/>
  <c r="G207"/>
  <c r="F207"/>
  <c r="E207"/>
  <c r="P206"/>
  <c r="D206"/>
  <c r="P205"/>
  <c r="D205"/>
  <c r="P204"/>
  <c r="D204"/>
  <c r="P203"/>
  <c r="D203"/>
  <c r="P202"/>
  <c r="D202"/>
  <c r="O201"/>
  <c r="N201"/>
  <c r="M201"/>
  <c r="L201"/>
  <c r="K201"/>
  <c r="P200"/>
  <c r="D200"/>
  <c r="P199"/>
  <c r="D199"/>
  <c r="P198"/>
  <c r="D198"/>
  <c r="P197"/>
  <c r="D197"/>
  <c r="O195"/>
  <c r="N195"/>
  <c r="M195"/>
  <c r="K195"/>
  <c r="P194"/>
  <c r="D194"/>
  <c r="P193"/>
  <c r="D193"/>
  <c r="P192"/>
  <c r="D192"/>
  <c r="P191"/>
  <c r="D191"/>
  <c r="P190"/>
  <c r="D190"/>
  <c r="O189"/>
  <c r="N189"/>
  <c r="M189"/>
  <c r="L189"/>
  <c r="K189"/>
  <c r="P188"/>
  <c r="D188"/>
  <c r="P187"/>
  <c r="D187"/>
  <c r="P186"/>
  <c r="D186"/>
  <c r="P185"/>
  <c r="D185"/>
  <c r="O183"/>
  <c r="N183"/>
  <c r="M183"/>
  <c r="K183"/>
  <c r="P182"/>
  <c r="D182"/>
  <c r="P181"/>
  <c r="D181"/>
  <c r="P180"/>
  <c r="D180"/>
  <c r="P179"/>
  <c r="D179"/>
  <c r="O177"/>
  <c r="N177"/>
  <c r="M177"/>
  <c r="K177"/>
  <c r="O176"/>
  <c r="N176"/>
  <c r="M176"/>
  <c r="L176"/>
  <c r="K176"/>
  <c r="J176"/>
  <c r="I176"/>
  <c r="H176"/>
  <c r="G176"/>
  <c r="F176"/>
  <c r="E176"/>
  <c r="O175"/>
  <c r="N175"/>
  <c r="M175"/>
  <c r="L175"/>
  <c r="K175"/>
  <c r="J175"/>
  <c r="I175"/>
  <c r="H175"/>
  <c r="G175"/>
  <c r="F175"/>
  <c r="E175"/>
  <c r="O174"/>
  <c r="N174"/>
  <c r="M174"/>
  <c r="L174"/>
  <c r="K174"/>
  <c r="J174"/>
  <c r="I174"/>
  <c r="H174"/>
  <c r="G174"/>
  <c r="F174"/>
  <c r="E174"/>
  <c r="O173"/>
  <c r="N173"/>
  <c r="M173"/>
  <c r="L173"/>
  <c r="K173"/>
  <c r="J173"/>
  <c r="I173"/>
  <c r="H173"/>
  <c r="G173"/>
  <c r="F173"/>
  <c r="E173"/>
  <c r="O172"/>
  <c r="N172"/>
  <c r="M172"/>
  <c r="K172"/>
  <c r="J172"/>
  <c r="I172"/>
  <c r="H172"/>
  <c r="G172"/>
  <c r="F172"/>
  <c r="E172"/>
  <c r="J171"/>
  <c r="I171"/>
  <c r="H171"/>
  <c r="G171"/>
  <c r="F171"/>
  <c r="E171"/>
  <c r="P170"/>
  <c r="D170"/>
  <c r="P169"/>
  <c r="D169"/>
  <c r="P168"/>
  <c r="D168"/>
  <c r="P167"/>
  <c r="D167"/>
  <c r="P166"/>
  <c r="O165"/>
  <c r="N165"/>
  <c r="M165"/>
  <c r="K165"/>
  <c r="P164"/>
  <c r="D164"/>
  <c r="P163"/>
  <c r="D163"/>
  <c r="P162"/>
  <c r="D162"/>
  <c r="P161"/>
  <c r="D161"/>
  <c r="O159"/>
  <c r="N159"/>
  <c r="M159"/>
  <c r="K159"/>
  <c r="P158"/>
  <c r="D158"/>
  <c r="P157"/>
  <c r="D157"/>
  <c r="P156"/>
  <c r="D156"/>
  <c r="P155"/>
  <c r="D155"/>
  <c r="O153"/>
  <c r="N153"/>
  <c r="M153"/>
  <c r="K153"/>
  <c r="P152"/>
  <c r="D152"/>
  <c r="P151"/>
  <c r="D151"/>
  <c r="P150"/>
  <c r="D150"/>
  <c r="P149"/>
  <c r="D149"/>
  <c r="O147"/>
  <c r="N147"/>
  <c r="M147"/>
  <c r="K147"/>
  <c r="P146"/>
  <c r="D146"/>
  <c r="P145"/>
  <c r="D145"/>
  <c r="P144"/>
  <c r="D144"/>
  <c r="P143"/>
  <c r="D143"/>
  <c r="P142"/>
  <c r="O141"/>
  <c r="N141"/>
  <c r="M141"/>
  <c r="K141"/>
  <c r="O140"/>
  <c r="N140"/>
  <c r="M140"/>
  <c r="L140"/>
  <c r="K140"/>
  <c r="J140"/>
  <c r="I140"/>
  <c r="H140"/>
  <c r="G140"/>
  <c r="F140"/>
  <c r="E140"/>
  <c r="O139"/>
  <c r="N139"/>
  <c r="M139"/>
  <c r="L139"/>
  <c r="K139"/>
  <c r="J139"/>
  <c r="I139"/>
  <c r="H139"/>
  <c r="G139"/>
  <c r="F139"/>
  <c r="E139"/>
  <c r="O138"/>
  <c r="N138"/>
  <c r="M138"/>
  <c r="L138"/>
  <c r="K138"/>
  <c r="J138"/>
  <c r="I138"/>
  <c r="H138"/>
  <c r="G138"/>
  <c r="F138"/>
  <c r="E138"/>
  <c r="O137"/>
  <c r="N137"/>
  <c r="M137"/>
  <c r="L137"/>
  <c r="K137"/>
  <c r="J137"/>
  <c r="I137"/>
  <c r="H137"/>
  <c r="G137"/>
  <c r="F137"/>
  <c r="E137"/>
  <c r="O136"/>
  <c r="N136"/>
  <c r="M136"/>
  <c r="K136"/>
  <c r="J136"/>
  <c r="I136"/>
  <c r="H136"/>
  <c r="G136"/>
  <c r="F136"/>
  <c r="E136"/>
  <c r="J135"/>
  <c r="I135"/>
  <c r="H135"/>
  <c r="G135"/>
  <c r="F135"/>
  <c r="E135"/>
  <c r="P134"/>
  <c r="D134"/>
  <c r="P133"/>
  <c r="D133"/>
  <c r="P132"/>
  <c r="D132"/>
  <c r="P131"/>
  <c r="D131"/>
  <c r="P130"/>
  <c r="D130"/>
  <c r="O129"/>
  <c r="N129"/>
  <c r="M129"/>
  <c r="L129"/>
  <c r="K129"/>
  <c r="P128"/>
  <c r="D128"/>
  <c r="P127"/>
  <c r="D127"/>
  <c r="P126"/>
  <c r="D126"/>
  <c r="P125"/>
  <c r="D125"/>
  <c r="P124"/>
  <c r="D124"/>
  <c r="O123"/>
  <c r="N123"/>
  <c r="M123"/>
  <c r="L123"/>
  <c r="K123"/>
  <c r="P122"/>
  <c r="D122"/>
  <c r="P121"/>
  <c r="D121"/>
  <c r="P120"/>
  <c r="D120"/>
  <c r="P119"/>
  <c r="D119"/>
  <c r="O117"/>
  <c r="N117"/>
  <c r="M117"/>
  <c r="K117"/>
  <c r="P116"/>
  <c r="D116"/>
  <c r="P115"/>
  <c r="D115"/>
  <c r="P114"/>
  <c r="D114"/>
  <c r="P113"/>
  <c r="D113"/>
  <c r="P112"/>
  <c r="O111"/>
  <c r="N111"/>
  <c r="M111"/>
  <c r="K111"/>
  <c r="P110"/>
  <c r="D110"/>
  <c r="P109"/>
  <c r="D109"/>
  <c r="P108"/>
  <c r="D108"/>
  <c r="P107"/>
  <c r="D107"/>
  <c r="O105"/>
  <c r="N105"/>
  <c r="M105"/>
  <c r="K105"/>
  <c r="P104"/>
  <c r="D104"/>
  <c r="P103"/>
  <c r="D103"/>
  <c r="P102"/>
  <c r="D102"/>
  <c r="P101"/>
  <c r="D101"/>
  <c r="P100"/>
  <c r="O99"/>
  <c r="N99"/>
  <c r="M99"/>
  <c r="K99"/>
  <c r="P98"/>
  <c r="D98"/>
  <c r="P97"/>
  <c r="D97"/>
  <c r="P96"/>
  <c r="D96"/>
  <c r="P95"/>
  <c r="D95"/>
  <c r="O93"/>
  <c r="N93"/>
  <c r="M93"/>
  <c r="K93"/>
  <c r="O92"/>
  <c r="N92"/>
  <c r="M92"/>
  <c r="L92"/>
  <c r="K92"/>
  <c r="J92"/>
  <c r="I92"/>
  <c r="H92"/>
  <c r="G92"/>
  <c r="F92"/>
  <c r="E92"/>
  <c r="O91"/>
  <c r="N91"/>
  <c r="M91"/>
  <c r="L91"/>
  <c r="K91"/>
  <c r="J91"/>
  <c r="I91"/>
  <c r="H91"/>
  <c r="G91"/>
  <c r="F91"/>
  <c r="E91"/>
  <c r="O90"/>
  <c r="N90"/>
  <c r="M90"/>
  <c r="L90"/>
  <c r="K90"/>
  <c r="J90"/>
  <c r="I90"/>
  <c r="H90"/>
  <c r="G90"/>
  <c r="F90"/>
  <c r="E90"/>
  <c r="O89"/>
  <c r="N89"/>
  <c r="M89"/>
  <c r="L89"/>
  <c r="K89"/>
  <c r="J89"/>
  <c r="I89"/>
  <c r="H89"/>
  <c r="G89"/>
  <c r="F89"/>
  <c r="E89"/>
  <c r="O88"/>
  <c r="N88"/>
  <c r="M88"/>
  <c r="K88"/>
  <c r="J88"/>
  <c r="I88"/>
  <c r="H88"/>
  <c r="G88"/>
  <c r="F88"/>
  <c r="E88"/>
  <c r="J87"/>
  <c r="I87"/>
  <c r="H87"/>
  <c r="G87"/>
  <c r="F87"/>
  <c r="E87"/>
  <c r="P86"/>
  <c r="D86"/>
  <c r="P85"/>
  <c r="D85"/>
  <c r="P84"/>
  <c r="D84"/>
  <c r="P83"/>
  <c r="D83"/>
  <c r="O81"/>
  <c r="N81"/>
  <c r="M81"/>
  <c r="K81"/>
  <c r="P80"/>
  <c r="D80"/>
  <c r="P79"/>
  <c r="D79"/>
  <c r="P78"/>
  <c r="D78"/>
  <c r="P77"/>
  <c r="D77"/>
  <c r="O75"/>
  <c r="N75"/>
  <c r="M75"/>
  <c r="K75"/>
  <c r="P74"/>
  <c r="D74"/>
  <c r="P73"/>
  <c r="D73"/>
  <c r="P72"/>
  <c r="D72"/>
  <c r="P71"/>
  <c r="D71"/>
  <c r="O69"/>
  <c r="N69"/>
  <c r="M69"/>
  <c r="K69"/>
  <c r="P68"/>
  <c r="D68"/>
  <c r="P67"/>
  <c r="D67"/>
  <c r="P66"/>
  <c r="D66"/>
  <c r="P65"/>
  <c r="D65"/>
  <c r="P64"/>
  <c r="O63"/>
  <c r="N63"/>
  <c r="M63"/>
  <c r="K63"/>
  <c r="P62"/>
  <c r="D62"/>
  <c r="P61"/>
  <c r="D61"/>
  <c r="P60"/>
  <c r="D60"/>
  <c r="P59"/>
  <c r="D59"/>
  <c r="P58"/>
  <c r="N58"/>
  <c r="N57" s="1"/>
  <c r="M58"/>
  <c r="M52" s="1"/>
  <c r="O57"/>
  <c r="L57"/>
  <c r="K57"/>
  <c r="O56"/>
  <c r="N56"/>
  <c r="M56"/>
  <c r="L56"/>
  <c r="K56"/>
  <c r="J56"/>
  <c r="I56"/>
  <c r="H56"/>
  <c r="G56"/>
  <c r="F56"/>
  <c r="E56"/>
  <c r="O55"/>
  <c r="N55"/>
  <c r="M55"/>
  <c r="L55"/>
  <c r="K55"/>
  <c r="J55"/>
  <c r="I55"/>
  <c r="H55"/>
  <c r="G55"/>
  <c r="F55"/>
  <c r="E55"/>
  <c r="O54"/>
  <c r="N54"/>
  <c r="M54"/>
  <c r="L54"/>
  <c r="K54"/>
  <c r="J54"/>
  <c r="I54"/>
  <c r="H54"/>
  <c r="G54"/>
  <c r="F54"/>
  <c r="E54"/>
  <c r="O53"/>
  <c r="N53"/>
  <c r="M53"/>
  <c r="L53"/>
  <c r="K53"/>
  <c r="J53"/>
  <c r="I53"/>
  <c r="H53"/>
  <c r="G53"/>
  <c r="F53"/>
  <c r="E53"/>
  <c r="O52"/>
  <c r="K52"/>
  <c r="J52"/>
  <c r="I52"/>
  <c r="H52"/>
  <c r="G52"/>
  <c r="F52"/>
  <c r="E52"/>
  <c r="J51"/>
  <c r="I51"/>
  <c r="H51"/>
  <c r="G51"/>
  <c r="F51"/>
  <c r="E51"/>
  <c r="O50"/>
  <c r="N50"/>
  <c r="M50"/>
  <c r="L50"/>
  <c r="O49"/>
  <c r="N49"/>
  <c r="M49"/>
  <c r="L49"/>
  <c r="O48"/>
  <c r="N48"/>
  <c r="M48"/>
  <c r="L48"/>
  <c r="O47"/>
  <c r="N47"/>
  <c r="M47"/>
  <c r="L47"/>
  <c r="O46"/>
  <c r="N46"/>
  <c r="M46"/>
  <c r="L46"/>
  <c r="O45"/>
  <c r="O38"/>
  <c r="N38"/>
  <c r="M38"/>
  <c r="L38"/>
  <c r="K38"/>
  <c r="J38"/>
  <c r="I38"/>
  <c r="H38"/>
  <c r="G38"/>
  <c r="F38"/>
  <c r="E38"/>
  <c r="O37"/>
  <c r="N37"/>
  <c r="M37"/>
  <c r="L37"/>
  <c r="K37"/>
  <c r="J37"/>
  <c r="I37"/>
  <c r="H37"/>
  <c r="G37"/>
  <c r="F37"/>
  <c r="E37"/>
  <c r="O36"/>
  <c r="N36"/>
  <c r="M36"/>
  <c r="L36"/>
  <c r="K36"/>
  <c r="J36"/>
  <c r="I36"/>
  <c r="H36"/>
  <c r="G36"/>
  <c r="F36"/>
  <c r="E36"/>
  <c r="O35"/>
  <c r="N35"/>
  <c r="M35"/>
  <c r="L35"/>
  <c r="K35"/>
  <c r="J35"/>
  <c r="I35"/>
  <c r="H35"/>
  <c r="G35"/>
  <c r="F35"/>
  <c r="E35"/>
  <c r="O34"/>
  <c r="N34"/>
  <c r="M34"/>
  <c r="K34"/>
  <c r="J34"/>
  <c r="I34"/>
  <c r="H34"/>
  <c r="G34"/>
  <c r="F34"/>
  <c r="E34"/>
  <c r="P13"/>
  <c r="P12"/>
  <c r="L639" i="4"/>
  <c r="P639" s="1"/>
  <c r="F929"/>
  <c r="G929"/>
  <c r="H929"/>
  <c r="I929"/>
  <c r="J929"/>
  <c r="K929"/>
  <c r="M929"/>
  <c r="N929"/>
  <c r="O929"/>
  <c r="F930"/>
  <c r="G930"/>
  <c r="H930"/>
  <c r="I930"/>
  <c r="J930"/>
  <c r="K930"/>
  <c r="L930"/>
  <c r="P930" s="1"/>
  <c r="M930"/>
  <c r="N930"/>
  <c r="O930"/>
  <c r="F931"/>
  <c r="G931"/>
  <c r="H931"/>
  <c r="I931"/>
  <c r="J931"/>
  <c r="K931"/>
  <c r="L931"/>
  <c r="P931" s="1"/>
  <c r="M931"/>
  <c r="N931"/>
  <c r="O931"/>
  <c r="F932"/>
  <c r="G932"/>
  <c r="H932"/>
  <c r="I932"/>
  <c r="J932"/>
  <c r="K932"/>
  <c r="L932"/>
  <c r="P932" s="1"/>
  <c r="M932"/>
  <c r="N932"/>
  <c r="O932"/>
  <c r="E929"/>
  <c r="E930"/>
  <c r="E931"/>
  <c r="E932"/>
  <c r="F934"/>
  <c r="F928" s="1"/>
  <c r="G934"/>
  <c r="G928" s="1"/>
  <c r="H934"/>
  <c r="H928" s="1"/>
  <c r="I934"/>
  <c r="I928" s="1"/>
  <c r="J934"/>
  <c r="J928" s="1"/>
  <c r="K934"/>
  <c r="K928" s="1"/>
  <c r="M934"/>
  <c r="M928" s="1"/>
  <c r="N934"/>
  <c r="N928" s="1"/>
  <c r="O934"/>
  <c r="O928" s="1"/>
  <c r="E934"/>
  <c r="E928" s="1"/>
  <c r="L935"/>
  <c r="P935" s="1"/>
  <c r="L548"/>
  <c r="P548" s="1"/>
  <c r="L868"/>
  <c r="P868" s="1"/>
  <c r="F861"/>
  <c r="G861"/>
  <c r="H861"/>
  <c r="I861"/>
  <c r="J861"/>
  <c r="K861"/>
  <c r="M861"/>
  <c r="N861"/>
  <c r="O861"/>
  <c r="E861"/>
  <c r="L862"/>
  <c r="L861" s="1"/>
  <c r="P861" s="1"/>
  <c r="F849"/>
  <c r="G849"/>
  <c r="H849"/>
  <c r="I849"/>
  <c r="J849"/>
  <c r="K849"/>
  <c r="M849"/>
  <c r="N849"/>
  <c r="O849"/>
  <c r="E849"/>
  <c r="L850"/>
  <c r="L554"/>
  <c r="L542"/>
  <c r="P542" s="1"/>
  <c r="L524"/>
  <c r="P524" s="1"/>
  <c r="F479"/>
  <c r="G479"/>
  <c r="H479"/>
  <c r="I479"/>
  <c r="J479"/>
  <c r="K479"/>
  <c r="M479"/>
  <c r="N479"/>
  <c r="O479"/>
  <c r="E479"/>
  <c r="L480"/>
  <c r="F473"/>
  <c r="G473"/>
  <c r="H473"/>
  <c r="I473"/>
  <c r="J473"/>
  <c r="K473"/>
  <c r="M473"/>
  <c r="N473"/>
  <c r="O473"/>
  <c r="E473"/>
  <c r="L474"/>
  <c r="P474" s="1"/>
  <c r="L280"/>
  <c r="P280" s="1"/>
  <c r="L274"/>
  <c r="P274" s="1"/>
  <c r="L262"/>
  <c r="L256"/>
  <c r="P256" s="1"/>
  <c r="L250"/>
  <c r="L214"/>
  <c r="L208" s="1"/>
  <c r="L196"/>
  <c r="L184"/>
  <c r="P184" s="1"/>
  <c r="L178"/>
  <c r="L166"/>
  <c r="D166" s="1"/>
  <c r="L160"/>
  <c r="L154"/>
  <c r="P154" s="1"/>
  <c r="L148"/>
  <c r="P148" s="1"/>
  <c r="L142"/>
  <c r="D142" s="1"/>
  <c r="L118"/>
  <c r="L112"/>
  <c r="P112" s="1"/>
  <c r="L106"/>
  <c r="L100"/>
  <c r="D100" s="1"/>
  <c r="L94"/>
  <c r="L82"/>
  <c r="P82" s="1"/>
  <c r="L76"/>
  <c r="P76" s="1"/>
  <c r="L70"/>
  <c r="P70" s="1"/>
  <c r="L64"/>
  <c r="P1011"/>
  <c r="D1011"/>
  <c r="P1010"/>
  <c r="D1010"/>
  <c r="P1009"/>
  <c r="D1009"/>
  <c r="P1008"/>
  <c r="D1008"/>
  <c r="P1007"/>
  <c r="D1007"/>
  <c r="P1006"/>
  <c r="D1006"/>
  <c r="P1005"/>
  <c r="D1005"/>
  <c r="P1004"/>
  <c r="D1004"/>
  <c r="P1003"/>
  <c r="D1003"/>
  <c r="P1002"/>
  <c r="D1002"/>
  <c r="P1001"/>
  <c r="D1001"/>
  <c r="P1000"/>
  <c r="D1000"/>
  <c r="P999"/>
  <c r="D999"/>
  <c r="P998"/>
  <c r="D998"/>
  <c r="P997"/>
  <c r="D997"/>
  <c r="P996"/>
  <c r="D996"/>
  <c r="P995"/>
  <c r="D995"/>
  <c r="P994"/>
  <c r="D994"/>
  <c r="P993"/>
  <c r="D993"/>
  <c r="P992"/>
  <c r="D992"/>
  <c r="P991"/>
  <c r="D991"/>
  <c r="P990"/>
  <c r="D990"/>
  <c r="P989"/>
  <c r="D989"/>
  <c r="P988"/>
  <c r="D988"/>
  <c r="P987"/>
  <c r="D987"/>
  <c r="P986"/>
  <c r="D986"/>
  <c r="P985"/>
  <c r="D985"/>
  <c r="P984"/>
  <c r="D984"/>
  <c r="P983"/>
  <c r="D983"/>
  <c r="P982"/>
  <c r="D982"/>
  <c r="P981"/>
  <c r="D981"/>
  <c r="P980"/>
  <c r="D980"/>
  <c r="P979"/>
  <c r="D979"/>
  <c r="P978"/>
  <c r="D978"/>
  <c r="P977"/>
  <c r="D977"/>
  <c r="P976"/>
  <c r="D976"/>
  <c r="P975"/>
  <c r="D975"/>
  <c r="P974"/>
  <c r="D974"/>
  <c r="P973"/>
  <c r="D973"/>
  <c r="P972"/>
  <c r="D972"/>
  <c r="P971"/>
  <c r="D971"/>
  <c r="P970"/>
  <c r="D970"/>
  <c r="P969"/>
  <c r="D969"/>
  <c r="P968"/>
  <c r="D968"/>
  <c r="P967"/>
  <c r="D967"/>
  <c r="P966"/>
  <c r="D966"/>
  <c r="P965"/>
  <c r="D965"/>
  <c r="P964"/>
  <c r="D964"/>
  <c r="P963"/>
  <c r="D963"/>
  <c r="P962"/>
  <c r="D962"/>
  <c r="P961"/>
  <c r="D961"/>
  <c r="P960"/>
  <c r="D960"/>
  <c r="P959"/>
  <c r="D959"/>
  <c r="P958"/>
  <c r="D958"/>
  <c r="P957"/>
  <c r="D957"/>
  <c r="P956"/>
  <c r="D956"/>
  <c r="P955"/>
  <c r="D955"/>
  <c r="P954"/>
  <c r="D954"/>
  <c r="P953"/>
  <c r="D953"/>
  <c r="P952"/>
  <c r="D952"/>
  <c r="P951"/>
  <c r="D951"/>
  <c r="P950"/>
  <c r="D950"/>
  <c r="P949"/>
  <c r="D949"/>
  <c r="P948"/>
  <c r="D948"/>
  <c r="P947"/>
  <c r="D947"/>
  <c r="O946"/>
  <c r="N946"/>
  <c r="M946"/>
  <c r="L946"/>
  <c r="K946"/>
  <c r="J946"/>
  <c r="I946"/>
  <c r="H946"/>
  <c r="G946"/>
  <c r="F946"/>
  <c r="E946"/>
  <c r="P945"/>
  <c r="D945"/>
  <c r="P944"/>
  <c r="D944"/>
  <c r="P943"/>
  <c r="D943"/>
  <c r="P942"/>
  <c r="D942"/>
  <c r="P941"/>
  <c r="D941"/>
  <c r="O940"/>
  <c r="O45" s="1"/>
  <c r="N940"/>
  <c r="N45" s="1"/>
  <c r="M940"/>
  <c r="M45" s="1"/>
  <c r="L940"/>
  <c r="L45" s="1"/>
  <c r="K940"/>
  <c r="J940"/>
  <c r="I940"/>
  <c r="H940"/>
  <c r="G940"/>
  <c r="F940"/>
  <c r="E940"/>
  <c r="P939"/>
  <c r="D939"/>
  <c r="P938"/>
  <c r="D938"/>
  <c r="P937"/>
  <c r="D937"/>
  <c r="P936"/>
  <c r="D936"/>
  <c r="P933"/>
  <c r="D933"/>
  <c r="P927"/>
  <c r="D927"/>
  <c r="P926"/>
  <c r="D926"/>
  <c r="P925"/>
  <c r="D925"/>
  <c r="P924"/>
  <c r="D924"/>
  <c r="P923"/>
  <c r="D923"/>
  <c r="O922"/>
  <c r="N922"/>
  <c r="M922"/>
  <c r="L922"/>
  <c r="K922"/>
  <c r="J922"/>
  <c r="I922"/>
  <c r="H922"/>
  <c r="G922"/>
  <c r="F922"/>
  <c r="E922"/>
  <c r="P921"/>
  <c r="D921"/>
  <c r="P920"/>
  <c r="D920"/>
  <c r="P919"/>
  <c r="D919"/>
  <c r="P918"/>
  <c r="D918"/>
  <c r="P917"/>
  <c r="D917"/>
  <c r="O916"/>
  <c r="N916"/>
  <c r="M916"/>
  <c r="L916"/>
  <c r="K916"/>
  <c r="J916"/>
  <c r="I916"/>
  <c r="H916"/>
  <c r="G916"/>
  <c r="F916"/>
  <c r="E916"/>
  <c r="P915"/>
  <c r="D915"/>
  <c r="P914"/>
  <c r="D914"/>
  <c r="P913"/>
  <c r="D913"/>
  <c r="P912"/>
  <c r="D912"/>
  <c r="P911"/>
  <c r="D911"/>
  <c r="P910"/>
  <c r="D910"/>
  <c r="P909"/>
  <c r="D909"/>
  <c r="P908"/>
  <c r="D908"/>
  <c r="P907"/>
  <c r="D907"/>
  <c r="P906"/>
  <c r="D906"/>
  <c r="P905"/>
  <c r="D905"/>
  <c r="P904"/>
  <c r="D904"/>
  <c r="P903"/>
  <c r="D903"/>
  <c r="P902"/>
  <c r="D902"/>
  <c r="P901"/>
  <c r="D901"/>
  <c r="P900"/>
  <c r="D900"/>
  <c r="P899"/>
  <c r="D899"/>
  <c r="P898"/>
  <c r="D898"/>
  <c r="P897"/>
  <c r="D897"/>
  <c r="P896"/>
  <c r="D896"/>
  <c r="P895"/>
  <c r="D895"/>
  <c r="P894"/>
  <c r="D894"/>
  <c r="P893"/>
  <c r="D893"/>
  <c r="P892"/>
  <c r="D892"/>
  <c r="P891"/>
  <c r="D891"/>
  <c r="P890"/>
  <c r="D890"/>
  <c r="P889"/>
  <c r="D889"/>
  <c r="P888"/>
  <c r="D888"/>
  <c r="P887"/>
  <c r="D887"/>
  <c r="P886"/>
  <c r="D886"/>
  <c r="P885"/>
  <c r="D885"/>
  <c r="P884"/>
  <c r="D884"/>
  <c r="P883"/>
  <c r="D883"/>
  <c r="P882"/>
  <c r="D882"/>
  <c r="P881"/>
  <c r="D881"/>
  <c r="P880"/>
  <c r="D880"/>
  <c r="P879"/>
  <c r="O878"/>
  <c r="O841" s="1"/>
  <c r="O834" s="1"/>
  <c r="N878"/>
  <c r="N841" s="1"/>
  <c r="N834" s="1"/>
  <c r="M878"/>
  <c r="M841" s="1"/>
  <c r="M834" s="1"/>
  <c r="L878"/>
  <c r="O877"/>
  <c r="O840" s="1"/>
  <c r="O833" s="1"/>
  <c r="N877"/>
  <c r="N840" s="1"/>
  <c r="N833" s="1"/>
  <c r="M877"/>
  <c r="M840" s="1"/>
  <c r="M833" s="1"/>
  <c r="L877"/>
  <c r="O876"/>
  <c r="O839" s="1"/>
  <c r="O832" s="1"/>
  <c r="N876"/>
  <c r="N839" s="1"/>
  <c r="N832" s="1"/>
  <c r="M876"/>
  <c r="M839" s="1"/>
  <c r="M832" s="1"/>
  <c r="L876"/>
  <c r="O875"/>
  <c r="O838" s="1"/>
  <c r="O831" s="1"/>
  <c r="N875"/>
  <c r="N838" s="1"/>
  <c r="N831" s="1"/>
  <c r="M875"/>
  <c r="L875"/>
  <c r="L838" s="1"/>
  <c r="L831" s="1"/>
  <c r="O874"/>
  <c r="O837" s="1"/>
  <c r="O830" s="1"/>
  <c r="N874"/>
  <c r="N837" s="1"/>
  <c r="N830" s="1"/>
  <c r="M874"/>
  <c r="M837" s="1"/>
  <c r="M830" s="1"/>
  <c r="L874"/>
  <c r="P872"/>
  <c r="D872"/>
  <c r="P871"/>
  <c r="D871"/>
  <c r="P870"/>
  <c r="D870"/>
  <c r="P869"/>
  <c r="D869"/>
  <c r="O867"/>
  <c r="N867"/>
  <c r="M867"/>
  <c r="K867"/>
  <c r="J867"/>
  <c r="I867"/>
  <c r="H867"/>
  <c r="G867"/>
  <c r="F867"/>
  <c r="E867"/>
  <c r="P866"/>
  <c r="D866"/>
  <c r="P865"/>
  <c r="D865"/>
  <c r="P864"/>
  <c r="D864"/>
  <c r="P863"/>
  <c r="D863"/>
  <c r="P860"/>
  <c r="D860"/>
  <c r="P859"/>
  <c r="D859"/>
  <c r="P858"/>
  <c r="D858"/>
  <c r="P857"/>
  <c r="D857"/>
  <c r="P856"/>
  <c r="D856"/>
  <c r="P855"/>
  <c r="D855"/>
  <c r="P854"/>
  <c r="D854"/>
  <c r="P853"/>
  <c r="D853"/>
  <c r="P852"/>
  <c r="D852"/>
  <c r="P851"/>
  <c r="D851"/>
  <c r="P848"/>
  <c r="D848"/>
  <c r="P847"/>
  <c r="D847"/>
  <c r="P846"/>
  <c r="D846"/>
  <c r="P845"/>
  <c r="D845"/>
  <c r="P844"/>
  <c r="D844"/>
  <c r="P843"/>
  <c r="D843"/>
  <c r="P842"/>
  <c r="D842"/>
  <c r="K841"/>
  <c r="J841"/>
  <c r="J834" s="1"/>
  <c r="I841"/>
  <c r="I834" s="1"/>
  <c r="H841"/>
  <c r="H834" s="1"/>
  <c r="G841"/>
  <c r="G834" s="1"/>
  <c r="F841"/>
  <c r="F834" s="1"/>
  <c r="E841"/>
  <c r="E834" s="1"/>
  <c r="K840"/>
  <c r="K833" s="1"/>
  <c r="J840"/>
  <c r="J833" s="1"/>
  <c r="I840"/>
  <c r="I833" s="1"/>
  <c r="H840"/>
  <c r="H833" s="1"/>
  <c r="G840"/>
  <c r="G833" s="1"/>
  <c r="F840"/>
  <c r="F833" s="1"/>
  <c r="E840"/>
  <c r="E833" s="1"/>
  <c r="K839"/>
  <c r="K832" s="1"/>
  <c r="J839"/>
  <c r="J832" s="1"/>
  <c r="I839"/>
  <c r="I832" s="1"/>
  <c r="H839"/>
  <c r="H832" s="1"/>
  <c r="G839"/>
  <c r="G832" s="1"/>
  <c r="F839"/>
  <c r="E839"/>
  <c r="E832" s="1"/>
  <c r="K838"/>
  <c r="K831" s="1"/>
  <c r="J838"/>
  <c r="J831" s="1"/>
  <c r="I838"/>
  <c r="I831" s="1"/>
  <c r="H838"/>
  <c r="H831" s="1"/>
  <c r="G838"/>
  <c r="G831" s="1"/>
  <c r="F838"/>
  <c r="F831" s="1"/>
  <c r="E838"/>
  <c r="E831" s="1"/>
  <c r="K837"/>
  <c r="K830" s="1"/>
  <c r="J837"/>
  <c r="J830" s="1"/>
  <c r="I837"/>
  <c r="I830" s="1"/>
  <c r="H837"/>
  <c r="H830" s="1"/>
  <c r="G837"/>
  <c r="G830" s="1"/>
  <c r="F837"/>
  <c r="F830" s="1"/>
  <c r="E837"/>
  <c r="P835"/>
  <c r="K834"/>
  <c r="P828"/>
  <c r="D828"/>
  <c r="P827"/>
  <c r="D827"/>
  <c r="P826"/>
  <c r="D826"/>
  <c r="P825"/>
  <c r="D825"/>
  <c r="P824"/>
  <c r="D824"/>
  <c r="P823"/>
  <c r="D823"/>
  <c r="P822"/>
  <c r="D822"/>
  <c r="P821"/>
  <c r="D821"/>
  <c r="P820"/>
  <c r="D820"/>
  <c r="P819"/>
  <c r="D819"/>
  <c r="P818"/>
  <c r="D818"/>
  <c r="P817"/>
  <c r="D817"/>
  <c r="P816"/>
  <c r="D816"/>
  <c r="P815"/>
  <c r="D815"/>
  <c r="P814"/>
  <c r="D814"/>
  <c r="P813"/>
  <c r="D813"/>
  <c r="P812"/>
  <c r="D812"/>
  <c r="P811"/>
  <c r="D811"/>
  <c r="P810"/>
  <c r="D810"/>
  <c r="D803" s="1"/>
  <c r="P809"/>
  <c r="D809"/>
  <c r="P808"/>
  <c r="D808"/>
  <c r="P807"/>
  <c r="D807"/>
  <c r="P806"/>
  <c r="D806"/>
  <c r="P805"/>
  <c r="D805"/>
  <c r="P804"/>
  <c r="O803"/>
  <c r="N803"/>
  <c r="M803"/>
  <c r="L803"/>
  <c r="K803"/>
  <c r="J803"/>
  <c r="I803"/>
  <c r="H803"/>
  <c r="G803"/>
  <c r="F803"/>
  <c r="E803"/>
  <c r="O802"/>
  <c r="N802"/>
  <c r="M802"/>
  <c r="L802"/>
  <c r="K802"/>
  <c r="J802"/>
  <c r="I802"/>
  <c r="H802"/>
  <c r="G802"/>
  <c r="F802"/>
  <c r="E802"/>
  <c r="O801"/>
  <c r="N801"/>
  <c r="M801"/>
  <c r="L801"/>
  <c r="K801"/>
  <c r="J801"/>
  <c r="I801"/>
  <c r="H801"/>
  <c r="G801"/>
  <c r="F801"/>
  <c r="E801"/>
  <c r="O800"/>
  <c r="N800"/>
  <c r="M800"/>
  <c r="L800"/>
  <c r="K800"/>
  <c r="J800"/>
  <c r="I800"/>
  <c r="H800"/>
  <c r="G800"/>
  <c r="F800"/>
  <c r="E800"/>
  <c r="O799"/>
  <c r="N799"/>
  <c r="M799"/>
  <c r="L799"/>
  <c r="K799"/>
  <c r="J799"/>
  <c r="I799"/>
  <c r="H799"/>
  <c r="G799"/>
  <c r="F799"/>
  <c r="E799"/>
  <c r="O798"/>
  <c r="N798"/>
  <c r="M798"/>
  <c r="L798"/>
  <c r="K798"/>
  <c r="J798"/>
  <c r="I798"/>
  <c r="H798"/>
  <c r="G798"/>
  <c r="F798"/>
  <c r="E798"/>
  <c r="P797"/>
  <c r="D797"/>
  <c r="P796"/>
  <c r="D796"/>
  <c r="P795"/>
  <c r="D795"/>
  <c r="P794"/>
  <c r="D794"/>
  <c r="P793"/>
  <c r="D793"/>
  <c r="P792"/>
  <c r="D792"/>
  <c r="P791"/>
  <c r="D791"/>
  <c r="P790"/>
  <c r="D790"/>
  <c r="P789"/>
  <c r="D789"/>
  <c r="P788"/>
  <c r="D788"/>
  <c r="P787"/>
  <c r="D787"/>
  <c r="P786"/>
  <c r="D786"/>
  <c r="P785"/>
  <c r="D785"/>
  <c r="P784"/>
  <c r="D784"/>
  <c r="P783"/>
  <c r="D783"/>
  <c r="P782"/>
  <c r="D782"/>
  <c r="P781"/>
  <c r="D781"/>
  <c r="P780"/>
  <c r="D780"/>
  <c r="P779"/>
  <c r="D779"/>
  <c r="P778"/>
  <c r="D778"/>
  <c r="P777"/>
  <c r="D777"/>
  <c r="P776"/>
  <c r="D776"/>
  <c r="P775"/>
  <c r="D775"/>
  <c r="P774"/>
  <c r="D774"/>
  <c r="P773"/>
  <c r="D773"/>
  <c r="P772"/>
  <c r="D772"/>
  <c r="P771"/>
  <c r="D771"/>
  <c r="P770"/>
  <c r="D770"/>
  <c r="P769"/>
  <c r="D769"/>
  <c r="P768"/>
  <c r="D768"/>
  <c r="P767"/>
  <c r="D767"/>
  <c r="P766"/>
  <c r="D766"/>
  <c r="P765"/>
  <c r="D765"/>
  <c r="P764"/>
  <c r="D764"/>
  <c r="P763"/>
  <c r="D763"/>
  <c r="P762"/>
  <c r="D762"/>
  <c r="P761"/>
  <c r="P760"/>
  <c r="O759"/>
  <c r="N759"/>
  <c r="M759"/>
  <c r="L759"/>
  <c r="K759"/>
  <c r="J759"/>
  <c r="I759"/>
  <c r="H759"/>
  <c r="G759"/>
  <c r="F759"/>
  <c r="E759"/>
  <c r="D759"/>
  <c r="O758"/>
  <c r="N758"/>
  <c r="M758"/>
  <c r="L758"/>
  <c r="K758"/>
  <c r="J758"/>
  <c r="I758"/>
  <c r="H758"/>
  <c r="G758"/>
  <c r="F758"/>
  <c r="E758"/>
  <c r="O757"/>
  <c r="N757"/>
  <c r="M757"/>
  <c r="L757"/>
  <c r="K757"/>
  <c r="J757"/>
  <c r="I757"/>
  <c r="H757"/>
  <c r="G757"/>
  <c r="F757"/>
  <c r="E757"/>
  <c r="O756"/>
  <c r="N756"/>
  <c r="M756"/>
  <c r="L756"/>
  <c r="K756"/>
  <c r="J756"/>
  <c r="I756"/>
  <c r="H756"/>
  <c r="G756"/>
  <c r="F756"/>
  <c r="E756"/>
  <c r="O755"/>
  <c r="N755"/>
  <c r="M755"/>
  <c r="L755"/>
  <c r="K755"/>
  <c r="J755"/>
  <c r="I755"/>
  <c r="H755"/>
  <c r="G755"/>
  <c r="F755"/>
  <c r="E755"/>
  <c r="O754"/>
  <c r="N754"/>
  <c r="M754"/>
  <c r="L754"/>
  <c r="K754"/>
  <c r="J754"/>
  <c r="I754"/>
  <c r="H754"/>
  <c r="G754"/>
  <c r="F754"/>
  <c r="E754"/>
  <c r="P753"/>
  <c r="D753"/>
  <c r="P752"/>
  <c r="D752"/>
  <c r="P751"/>
  <c r="D751"/>
  <c r="P750"/>
  <c r="D750"/>
  <c r="P749"/>
  <c r="D749"/>
  <c r="P748"/>
  <c r="D748"/>
  <c r="P747"/>
  <c r="D747"/>
  <c r="P746"/>
  <c r="D746"/>
  <c r="P745"/>
  <c r="D745"/>
  <c r="P744"/>
  <c r="D744"/>
  <c r="P743"/>
  <c r="D743"/>
  <c r="P742"/>
  <c r="D742"/>
  <c r="P741"/>
  <c r="D741"/>
  <c r="P740"/>
  <c r="D740"/>
  <c r="P739"/>
  <c r="D739"/>
  <c r="P738"/>
  <c r="D738"/>
  <c r="P737"/>
  <c r="D737"/>
  <c r="P736"/>
  <c r="D736"/>
  <c r="P735"/>
  <c r="D735"/>
  <c r="P734"/>
  <c r="D734"/>
  <c r="P733"/>
  <c r="D733"/>
  <c r="P732"/>
  <c r="D732"/>
  <c r="P731"/>
  <c r="D731"/>
  <c r="P730"/>
  <c r="D730"/>
  <c r="O729"/>
  <c r="N729"/>
  <c r="N522" s="1"/>
  <c r="N44" s="1"/>
  <c r="M729"/>
  <c r="L729"/>
  <c r="K729"/>
  <c r="J729"/>
  <c r="J522" s="1"/>
  <c r="J44" s="1"/>
  <c r="I729"/>
  <c r="H729"/>
  <c r="H522" s="1"/>
  <c r="H44" s="1"/>
  <c r="G729"/>
  <c r="F729"/>
  <c r="F522" s="1"/>
  <c r="F44" s="1"/>
  <c r="E729"/>
  <c r="O728"/>
  <c r="O521" s="1"/>
  <c r="O43" s="1"/>
  <c r="N728"/>
  <c r="N521" s="1"/>
  <c r="N43" s="1"/>
  <c r="M728"/>
  <c r="M521" s="1"/>
  <c r="M43" s="1"/>
  <c r="L728"/>
  <c r="L521" s="1"/>
  <c r="L43" s="1"/>
  <c r="K728"/>
  <c r="K521" s="1"/>
  <c r="K43" s="1"/>
  <c r="J728"/>
  <c r="J521" s="1"/>
  <c r="J43" s="1"/>
  <c r="I728"/>
  <c r="I521" s="1"/>
  <c r="I43" s="1"/>
  <c r="H728"/>
  <c r="H521" s="1"/>
  <c r="H43" s="1"/>
  <c r="G728"/>
  <c r="G521" s="1"/>
  <c r="G43" s="1"/>
  <c r="F728"/>
  <c r="F521" s="1"/>
  <c r="F43" s="1"/>
  <c r="E728"/>
  <c r="E521" s="1"/>
  <c r="E43" s="1"/>
  <c r="O727"/>
  <c r="O520" s="1"/>
  <c r="O42" s="1"/>
  <c r="N727"/>
  <c r="N520" s="1"/>
  <c r="N42" s="1"/>
  <c r="M727"/>
  <c r="M520" s="1"/>
  <c r="M42" s="1"/>
  <c r="L727"/>
  <c r="L520" s="1"/>
  <c r="L42" s="1"/>
  <c r="K727"/>
  <c r="K520" s="1"/>
  <c r="K42" s="1"/>
  <c r="J727"/>
  <c r="J520" s="1"/>
  <c r="J42" s="1"/>
  <c r="I727"/>
  <c r="I520" s="1"/>
  <c r="I42" s="1"/>
  <c r="H727"/>
  <c r="H520" s="1"/>
  <c r="H42" s="1"/>
  <c r="G727"/>
  <c r="G520" s="1"/>
  <c r="G42" s="1"/>
  <c r="F727"/>
  <c r="F520" s="1"/>
  <c r="F42" s="1"/>
  <c r="E727"/>
  <c r="E520" s="1"/>
  <c r="E42" s="1"/>
  <c r="O726"/>
  <c r="O519" s="1"/>
  <c r="O41" s="1"/>
  <c r="N726"/>
  <c r="N519" s="1"/>
  <c r="N41" s="1"/>
  <c r="M726"/>
  <c r="M519" s="1"/>
  <c r="M41" s="1"/>
  <c r="L726"/>
  <c r="L519" s="1"/>
  <c r="L41" s="1"/>
  <c r="K726"/>
  <c r="K519" s="1"/>
  <c r="K41" s="1"/>
  <c r="J726"/>
  <c r="J519" s="1"/>
  <c r="J41" s="1"/>
  <c r="I726"/>
  <c r="I519" s="1"/>
  <c r="I41" s="1"/>
  <c r="H726"/>
  <c r="H519" s="1"/>
  <c r="H41" s="1"/>
  <c r="G726"/>
  <c r="G519" s="1"/>
  <c r="G41" s="1"/>
  <c r="F726"/>
  <c r="F519" s="1"/>
  <c r="F41" s="1"/>
  <c r="E726"/>
  <c r="E519" s="1"/>
  <c r="E41" s="1"/>
  <c r="O725"/>
  <c r="N725"/>
  <c r="N518" s="1"/>
  <c r="N40" s="1"/>
  <c r="M725"/>
  <c r="L725"/>
  <c r="K725"/>
  <c r="J725"/>
  <c r="J518" s="1"/>
  <c r="J40" s="1"/>
  <c r="I725"/>
  <c r="H725"/>
  <c r="H518" s="1"/>
  <c r="H40" s="1"/>
  <c r="G725"/>
  <c r="F725"/>
  <c r="F518" s="1"/>
  <c r="F40" s="1"/>
  <c r="E725"/>
  <c r="E518" s="1"/>
  <c r="E40" s="1"/>
  <c r="O724"/>
  <c r="N724"/>
  <c r="M724"/>
  <c r="L724"/>
  <c r="K724"/>
  <c r="J724"/>
  <c r="I724"/>
  <c r="H724"/>
  <c r="G724"/>
  <c r="F724"/>
  <c r="E724"/>
  <c r="P723"/>
  <c r="D723"/>
  <c r="O722"/>
  <c r="O503" s="1"/>
  <c r="N722"/>
  <c r="M722"/>
  <c r="M503" s="1"/>
  <c r="L722"/>
  <c r="L715" s="1"/>
  <c r="K722"/>
  <c r="K503" s="1"/>
  <c r="J722"/>
  <c r="I722"/>
  <c r="I503" s="1"/>
  <c r="H722"/>
  <c r="H715" s="1"/>
  <c r="G722"/>
  <c r="G503" s="1"/>
  <c r="F722"/>
  <c r="E722"/>
  <c r="E503" s="1"/>
  <c r="O721"/>
  <c r="N721"/>
  <c r="N714" s="1"/>
  <c r="M721"/>
  <c r="L721"/>
  <c r="L714" s="1"/>
  <c r="K721"/>
  <c r="K502" s="1"/>
  <c r="J721"/>
  <c r="I721"/>
  <c r="H721"/>
  <c r="H714" s="1"/>
  <c r="G721"/>
  <c r="G714" s="1"/>
  <c r="F721"/>
  <c r="F714" s="1"/>
  <c r="E721"/>
  <c r="E714" s="1"/>
  <c r="O720"/>
  <c r="N720"/>
  <c r="N713" s="1"/>
  <c r="M720"/>
  <c r="M501" s="1"/>
  <c r="L720"/>
  <c r="K720"/>
  <c r="K713" s="1"/>
  <c r="J720"/>
  <c r="J713" s="1"/>
  <c r="I720"/>
  <c r="I501" s="1"/>
  <c r="H720"/>
  <c r="G720"/>
  <c r="G713" s="1"/>
  <c r="F720"/>
  <c r="F713" s="1"/>
  <c r="E720"/>
  <c r="E501" s="1"/>
  <c r="O719"/>
  <c r="N719"/>
  <c r="M719"/>
  <c r="L719"/>
  <c r="L500" s="1"/>
  <c r="K719"/>
  <c r="J719"/>
  <c r="I719"/>
  <c r="H719"/>
  <c r="H500" s="1"/>
  <c r="G719"/>
  <c r="F719"/>
  <c r="F712" s="1"/>
  <c r="E719"/>
  <c r="O718"/>
  <c r="O499" s="1"/>
  <c r="N718"/>
  <c r="N711" s="1"/>
  <c r="M718"/>
  <c r="L718"/>
  <c r="L711" s="1"/>
  <c r="K718"/>
  <c r="K499" s="1"/>
  <c r="J718"/>
  <c r="I718"/>
  <c r="I499" s="1"/>
  <c r="H718"/>
  <c r="G718"/>
  <c r="G499" s="1"/>
  <c r="F718"/>
  <c r="F499" s="1"/>
  <c r="E718"/>
  <c r="E499" s="1"/>
  <c r="O717"/>
  <c r="O710" s="1"/>
  <c r="N717"/>
  <c r="N710" s="1"/>
  <c r="M717"/>
  <c r="M710" s="1"/>
  <c r="L717"/>
  <c r="L710" s="1"/>
  <c r="K717"/>
  <c r="K710" s="1"/>
  <c r="J717"/>
  <c r="J710" s="1"/>
  <c r="I717"/>
  <c r="H717"/>
  <c r="H710" s="1"/>
  <c r="G717"/>
  <c r="G710" s="1"/>
  <c r="F717"/>
  <c r="E717"/>
  <c r="P716"/>
  <c r="K714"/>
  <c r="E713"/>
  <c r="I710"/>
  <c r="P709"/>
  <c r="D709"/>
  <c r="P708"/>
  <c r="D708"/>
  <c r="P707"/>
  <c r="D707"/>
  <c r="P706"/>
  <c r="D706"/>
  <c r="P705"/>
  <c r="D705"/>
  <c r="O704"/>
  <c r="N704"/>
  <c r="M704"/>
  <c r="L704"/>
  <c r="K704"/>
  <c r="J704"/>
  <c r="I704"/>
  <c r="H704"/>
  <c r="G704"/>
  <c r="F704"/>
  <c r="E704"/>
  <c r="P703"/>
  <c r="D703"/>
  <c r="P702"/>
  <c r="D702"/>
  <c r="P701"/>
  <c r="D701"/>
  <c r="P700"/>
  <c r="D700"/>
  <c r="P699"/>
  <c r="D699"/>
  <c r="P698"/>
  <c r="D698"/>
  <c r="P697"/>
  <c r="D697"/>
  <c r="P696"/>
  <c r="D696"/>
  <c r="P695"/>
  <c r="D695"/>
  <c r="P694"/>
  <c r="D694"/>
  <c r="P693"/>
  <c r="D693"/>
  <c r="P692"/>
  <c r="D692"/>
  <c r="P691"/>
  <c r="D691"/>
  <c r="P690"/>
  <c r="D690"/>
  <c r="P689"/>
  <c r="D689"/>
  <c r="P688"/>
  <c r="D688"/>
  <c r="P687"/>
  <c r="D687"/>
  <c r="P686"/>
  <c r="D686"/>
  <c r="P685"/>
  <c r="D685"/>
  <c r="P684"/>
  <c r="D684"/>
  <c r="P683"/>
  <c r="D683"/>
  <c r="P682"/>
  <c r="D682"/>
  <c r="P681"/>
  <c r="D681"/>
  <c r="O680"/>
  <c r="N680"/>
  <c r="M680"/>
  <c r="L680"/>
  <c r="K680"/>
  <c r="J680"/>
  <c r="I680"/>
  <c r="H680"/>
  <c r="G680"/>
  <c r="F680"/>
  <c r="E680"/>
  <c r="P679"/>
  <c r="D679"/>
  <c r="P678"/>
  <c r="D678"/>
  <c r="P677"/>
  <c r="D677"/>
  <c r="P676"/>
  <c r="D676"/>
  <c r="P675"/>
  <c r="D675"/>
  <c r="O674"/>
  <c r="O661" s="1"/>
  <c r="N674"/>
  <c r="N661" s="1"/>
  <c r="M674"/>
  <c r="M661" s="1"/>
  <c r="L674"/>
  <c r="L661" s="1"/>
  <c r="K674"/>
  <c r="K661" s="1"/>
  <c r="J674"/>
  <c r="J661" s="1"/>
  <c r="I674"/>
  <c r="I661" s="1"/>
  <c r="H674"/>
  <c r="H661" s="1"/>
  <c r="G674"/>
  <c r="G661" s="1"/>
  <c r="F674"/>
  <c r="F661" s="1"/>
  <c r="E674"/>
  <c r="E661" s="1"/>
  <c r="P673"/>
  <c r="D673"/>
  <c r="P672"/>
  <c r="D672"/>
  <c r="P671"/>
  <c r="D671"/>
  <c r="P670"/>
  <c r="D670"/>
  <c r="P669"/>
  <c r="D669"/>
  <c r="P668"/>
  <c r="D668"/>
  <c r="P667"/>
  <c r="O666"/>
  <c r="N666"/>
  <c r="M666"/>
  <c r="L666"/>
  <c r="K666"/>
  <c r="J666"/>
  <c r="I666"/>
  <c r="H666"/>
  <c r="G666"/>
  <c r="F666"/>
  <c r="E666"/>
  <c r="O665"/>
  <c r="N665"/>
  <c r="M665"/>
  <c r="L665"/>
  <c r="K665"/>
  <c r="J665"/>
  <c r="I665"/>
  <c r="H665"/>
  <c r="G665"/>
  <c r="F665"/>
  <c r="E665"/>
  <c r="O664"/>
  <c r="N664"/>
  <c r="M664"/>
  <c r="L664"/>
  <c r="K664"/>
  <c r="J664"/>
  <c r="I664"/>
  <c r="H664"/>
  <c r="G664"/>
  <c r="F664"/>
  <c r="E664"/>
  <c r="O663"/>
  <c r="N663"/>
  <c r="M663"/>
  <c r="L663"/>
  <c r="K663"/>
  <c r="J663"/>
  <c r="I663"/>
  <c r="H663"/>
  <c r="G663"/>
  <c r="F663"/>
  <c r="E663"/>
  <c r="O662"/>
  <c r="N662"/>
  <c r="M662"/>
  <c r="L662"/>
  <c r="K662"/>
  <c r="J662"/>
  <c r="I662"/>
  <c r="H662"/>
  <c r="G662"/>
  <c r="F662"/>
  <c r="E662"/>
  <c r="P660"/>
  <c r="D660"/>
  <c r="P659"/>
  <c r="D659"/>
  <c r="P658"/>
  <c r="D658"/>
  <c r="P657"/>
  <c r="D657"/>
  <c r="P656"/>
  <c r="D656"/>
  <c r="P655"/>
  <c r="D655"/>
  <c r="P654"/>
  <c r="D654"/>
  <c r="P653"/>
  <c r="D653"/>
  <c r="P652"/>
  <c r="D652"/>
  <c r="P651"/>
  <c r="D651"/>
  <c r="P650"/>
  <c r="D650"/>
  <c r="P649"/>
  <c r="D649"/>
  <c r="P648"/>
  <c r="P647"/>
  <c r="D647"/>
  <c r="P646"/>
  <c r="D646"/>
  <c r="P645"/>
  <c r="D645"/>
  <c r="P644"/>
  <c r="D644"/>
  <c r="O643"/>
  <c r="N643"/>
  <c r="M643"/>
  <c r="L643"/>
  <c r="P643" s="1"/>
  <c r="K643"/>
  <c r="J643"/>
  <c r="I643"/>
  <c r="H643"/>
  <c r="G643"/>
  <c r="F643"/>
  <c r="E643"/>
  <c r="P642"/>
  <c r="D642"/>
  <c r="P641"/>
  <c r="D641"/>
  <c r="P640"/>
  <c r="D640"/>
  <c r="O638"/>
  <c r="O625" s="1"/>
  <c r="N638"/>
  <c r="N625" s="1"/>
  <c r="M638"/>
  <c r="M625" s="1"/>
  <c r="K638"/>
  <c r="K625" s="1"/>
  <c r="J638"/>
  <c r="J625" s="1"/>
  <c r="I638"/>
  <c r="I625" s="1"/>
  <c r="H638"/>
  <c r="H625" s="1"/>
  <c r="G638"/>
  <c r="G625" s="1"/>
  <c r="F638"/>
  <c r="E638"/>
  <c r="E625" s="1"/>
  <c r="P637"/>
  <c r="D637"/>
  <c r="P636"/>
  <c r="D636"/>
  <c r="P635"/>
  <c r="D635"/>
  <c r="P634"/>
  <c r="D634"/>
  <c r="P633"/>
  <c r="D633"/>
  <c r="P632"/>
  <c r="D632"/>
  <c r="P631"/>
  <c r="O629"/>
  <c r="N629"/>
  <c r="M629"/>
  <c r="L629"/>
  <c r="K629"/>
  <c r="J629"/>
  <c r="I629"/>
  <c r="H629"/>
  <c r="G629"/>
  <c r="F629"/>
  <c r="E629"/>
  <c r="O628"/>
  <c r="N628"/>
  <c r="M628"/>
  <c r="L628"/>
  <c r="K628"/>
  <c r="J628"/>
  <c r="I628"/>
  <c r="H628"/>
  <c r="G628"/>
  <c r="F628"/>
  <c r="E628"/>
  <c r="O627"/>
  <c r="N627"/>
  <c r="M627"/>
  <c r="L627"/>
  <c r="K627"/>
  <c r="J627"/>
  <c r="I627"/>
  <c r="H627"/>
  <c r="G627"/>
  <c r="F627"/>
  <c r="E627"/>
  <c r="O626"/>
  <c r="N626"/>
  <c r="M626"/>
  <c r="K626"/>
  <c r="J626"/>
  <c r="I626"/>
  <c r="H626"/>
  <c r="G626"/>
  <c r="F626"/>
  <c r="E626"/>
  <c r="P624"/>
  <c r="D624"/>
  <c r="P623"/>
  <c r="D623"/>
  <c r="P622"/>
  <c r="D622"/>
  <c r="P621"/>
  <c r="D621"/>
  <c r="P620"/>
  <c r="D620"/>
  <c r="O619"/>
  <c r="N619"/>
  <c r="M619"/>
  <c r="L619"/>
  <c r="K619"/>
  <c r="J619"/>
  <c r="I619"/>
  <c r="H619"/>
  <c r="G619"/>
  <c r="F619"/>
  <c r="E619"/>
  <c r="P618"/>
  <c r="D618"/>
  <c r="P617"/>
  <c r="D617"/>
  <c r="P616"/>
  <c r="D616"/>
  <c r="P615"/>
  <c r="D615"/>
  <c r="P614"/>
  <c r="D614"/>
  <c r="O613"/>
  <c r="N613"/>
  <c r="M613"/>
  <c r="L613"/>
  <c r="K613"/>
  <c r="J613"/>
  <c r="I613"/>
  <c r="H613"/>
  <c r="G613"/>
  <c r="F613"/>
  <c r="E613"/>
  <c r="P612"/>
  <c r="D612"/>
  <c r="P611"/>
  <c r="D611"/>
  <c r="P610"/>
  <c r="D610"/>
  <c r="P609"/>
  <c r="D609"/>
  <c r="P608"/>
  <c r="D608"/>
  <c r="O607"/>
  <c r="N607"/>
  <c r="M607"/>
  <c r="L607"/>
  <c r="K607"/>
  <c r="J607"/>
  <c r="I607"/>
  <c r="H607"/>
  <c r="G607"/>
  <c r="F607"/>
  <c r="E607"/>
  <c r="P606"/>
  <c r="D606"/>
  <c r="P605"/>
  <c r="D605"/>
  <c r="P604"/>
  <c r="D604"/>
  <c r="P603"/>
  <c r="D603"/>
  <c r="P602"/>
  <c r="D602"/>
  <c r="O601"/>
  <c r="N601"/>
  <c r="M601"/>
  <c r="L601"/>
  <c r="K601"/>
  <c r="J601"/>
  <c r="I601"/>
  <c r="H601"/>
  <c r="G601"/>
  <c r="F601"/>
  <c r="E601"/>
  <c r="P600"/>
  <c r="D600"/>
  <c r="P599"/>
  <c r="D599"/>
  <c r="P598"/>
  <c r="D598"/>
  <c r="P597"/>
  <c r="D597"/>
  <c r="P596"/>
  <c r="D596"/>
  <c r="O595"/>
  <c r="N595"/>
  <c r="M595"/>
  <c r="L595"/>
  <c r="K595"/>
  <c r="J595"/>
  <c r="I595"/>
  <c r="H595"/>
  <c r="G595"/>
  <c r="F595"/>
  <c r="E595"/>
  <c r="P594"/>
  <c r="D594"/>
  <c r="P593"/>
  <c r="D593"/>
  <c r="P592"/>
  <c r="D592"/>
  <c r="P591"/>
  <c r="D591"/>
  <c r="P590"/>
  <c r="N590"/>
  <c r="M590"/>
  <c r="M589" s="1"/>
  <c r="O589"/>
  <c r="L589"/>
  <c r="K589"/>
  <c r="J589"/>
  <c r="I589"/>
  <c r="H589"/>
  <c r="G589"/>
  <c r="F589"/>
  <c r="E589"/>
  <c r="P588"/>
  <c r="D588"/>
  <c r="P587"/>
  <c r="D587"/>
  <c r="P586"/>
  <c r="D586"/>
  <c r="P585"/>
  <c r="D585"/>
  <c r="P584"/>
  <c r="D584"/>
  <c r="O583"/>
  <c r="N583"/>
  <c r="M583"/>
  <c r="L583"/>
  <c r="K583"/>
  <c r="J583"/>
  <c r="I583"/>
  <c r="H583"/>
  <c r="G583"/>
  <c r="F583"/>
  <c r="E583"/>
  <c r="P582"/>
  <c r="D582"/>
  <c r="P581"/>
  <c r="D581"/>
  <c r="P580"/>
  <c r="D580"/>
  <c r="P579"/>
  <c r="D579"/>
  <c r="P578"/>
  <c r="D578"/>
  <c r="O577"/>
  <c r="N577"/>
  <c r="M577"/>
  <c r="L577"/>
  <c r="K577"/>
  <c r="J577"/>
  <c r="I577"/>
  <c r="H577"/>
  <c r="G577"/>
  <c r="F577"/>
  <c r="E577"/>
  <c r="P576"/>
  <c r="D576"/>
  <c r="P575"/>
  <c r="D575"/>
  <c r="P574"/>
  <c r="D574"/>
  <c r="P573"/>
  <c r="D573"/>
  <c r="P572"/>
  <c r="D572"/>
  <c r="O571"/>
  <c r="N571"/>
  <c r="M571"/>
  <c r="L571"/>
  <c r="K571"/>
  <c r="J571"/>
  <c r="I571"/>
  <c r="H571"/>
  <c r="G571"/>
  <c r="F571"/>
  <c r="E571"/>
  <c r="P570"/>
  <c r="D570"/>
  <c r="P569"/>
  <c r="D569"/>
  <c r="P568"/>
  <c r="D568"/>
  <c r="P567"/>
  <c r="D567"/>
  <c r="P566"/>
  <c r="D566"/>
  <c r="O565"/>
  <c r="O504" s="1"/>
  <c r="O21" s="1"/>
  <c r="N565"/>
  <c r="N504" s="1"/>
  <c r="N21" s="1"/>
  <c r="M565"/>
  <c r="M504" s="1"/>
  <c r="M21" s="1"/>
  <c r="L565"/>
  <c r="L504" s="1"/>
  <c r="L21" s="1"/>
  <c r="K565"/>
  <c r="K504" s="1"/>
  <c r="J565"/>
  <c r="J504" s="1"/>
  <c r="I565"/>
  <c r="I504" s="1"/>
  <c r="H565"/>
  <c r="H504" s="1"/>
  <c r="G565"/>
  <c r="G504" s="1"/>
  <c r="F565"/>
  <c r="F504" s="1"/>
  <c r="E565"/>
  <c r="P564"/>
  <c r="D564"/>
  <c r="P563"/>
  <c r="D563"/>
  <c r="P562"/>
  <c r="D562"/>
  <c r="P561"/>
  <c r="D561"/>
  <c r="P560"/>
  <c r="D560"/>
  <c r="O559"/>
  <c r="N559"/>
  <c r="M559"/>
  <c r="L559"/>
  <c r="K559"/>
  <c r="J559"/>
  <c r="I559"/>
  <c r="H559"/>
  <c r="G559"/>
  <c r="F559"/>
  <c r="E559"/>
  <c r="P558"/>
  <c r="D558"/>
  <c r="P557"/>
  <c r="D557"/>
  <c r="P556"/>
  <c r="D556"/>
  <c r="P555"/>
  <c r="D555"/>
  <c r="O553"/>
  <c r="N553"/>
  <c r="M553"/>
  <c r="K553"/>
  <c r="J553"/>
  <c r="I553"/>
  <c r="H553"/>
  <c r="G553"/>
  <c r="F553"/>
  <c r="E553"/>
  <c r="P552"/>
  <c r="D552"/>
  <c r="P551"/>
  <c r="D551"/>
  <c r="P550"/>
  <c r="D550"/>
  <c r="P549"/>
  <c r="D549"/>
  <c r="O547"/>
  <c r="N547"/>
  <c r="M547"/>
  <c r="K547"/>
  <c r="J547"/>
  <c r="I547"/>
  <c r="H547"/>
  <c r="G547"/>
  <c r="F547"/>
  <c r="E547"/>
  <c r="P546"/>
  <c r="D546"/>
  <c r="P545"/>
  <c r="D545"/>
  <c r="P544"/>
  <c r="D544"/>
  <c r="P543"/>
  <c r="D543"/>
  <c r="O541"/>
  <c r="N541"/>
  <c r="M541"/>
  <c r="K541"/>
  <c r="J541"/>
  <c r="I541"/>
  <c r="H541"/>
  <c r="G541"/>
  <c r="F541"/>
  <c r="E541"/>
  <c r="P540"/>
  <c r="D540"/>
  <c r="P539"/>
  <c r="D539"/>
  <c r="P538"/>
  <c r="D538"/>
  <c r="P537"/>
  <c r="D537"/>
  <c r="P536"/>
  <c r="D536"/>
  <c r="O535"/>
  <c r="N535"/>
  <c r="M535"/>
  <c r="L535"/>
  <c r="K535"/>
  <c r="J535"/>
  <c r="I535"/>
  <c r="H535"/>
  <c r="G535"/>
  <c r="F535"/>
  <c r="E535"/>
  <c r="P534"/>
  <c r="D534"/>
  <c r="P533"/>
  <c r="D533"/>
  <c r="P532"/>
  <c r="D532"/>
  <c r="P531"/>
  <c r="D531"/>
  <c r="L530"/>
  <c r="O529"/>
  <c r="N529"/>
  <c r="M529"/>
  <c r="K529"/>
  <c r="J529"/>
  <c r="I529"/>
  <c r="H529"/>
  <c r="G529"/>
  <c r="F529"/>
  <c r="E529"/>
  <c r="P528"/>
  <c r="D528"/>
  <c r="P527"/>
  <c r="D527"/>
  <c r="P526"/>
  <c r="D526"/>
  <c r="P525"/>
  <c r="D525"/>
  <c r="M524"/>
  <c r="D524" s="1"/>
  <c r="O523"/>
  <c r="N523"/>
  <c r="K523"/>
  <c r="J523"/>
  <c r="I523"/>
  <c r="H523"/>
  <c r="G523"/>
  <c r="F523"/>
  <c r="E523"/>
  <c r="L522"/>
  <c r="L44" s="1"/>
  <c r="P516"/>
  <c r="D516"/>
  <c r="O515"/>
  <c r="O32" s="1"/>
  <c r="N515"/>
  <c r="N32" s="1"/>
  <c r="M515"/>
  <c r="M32" s="1"/>
  <c r="L515"/>
  <c r="L32" s="1"/>
  <c r="K515"/>
  <c r="K32" s="1"/>
  <c r="J515"/>
  <c r="J32" s="1"/>
  <c r="I515"/>
  <c r="I32" s="1"/>
  <c r="H515"/>
  <c r="H32" s="1"/>
  <c r="G515"/>
  <c r="G32" s="1"/>
  <c r="F515"/>
  <c r="F32" s="1"/>
  <c r="E515"/>
  <c r="E32" s="1"/>
  <c r="O514"/>
  <c r="O31" s="1"/>
  <c r="N514"/>
  <c r="N31" s="1"/>
  <c r="M514"/>
  <c r="M31" s="1"/>
  <c r="L514"/>
  <c r="L31" s="1"/>
  <c r="K514"/>
  <c r="K31" s="1"/>
  <c r="J514"/>
  <c r="J31" s="1"/>
  <c r="I514"/>
  <c r="I31" s="1"/>
  <c r="H514"/>
  <c r="H31" s="1"/>
  <c r="G514"/>
  <c r="G31" s="1"/>
  <c r="F514"/>
  <c r="F31" s="1"/>
  <c r="E514"/>
  <c r="E31" s="1"/>
  <c r="O513"/>
  <c r="O30" s="1"/>
  <c r="N513"/>
  <c r="N30" s="1"/>
  <c r="M513"/>
  <c r="M30" s="1"/>
  <c r="L513"/>
  <c r="L30" s="1"/>
  <c r="K513"/>
  <c r="K30" s="1"/>
  <c r="J513"/>
  <c r="J30" s="1"/>
  <c r="I513"/>
  <c r="I30" s="1"/>
  <c r="H513"/>
  <c r="H30" s="1"/>
  <c r="G513"/>
  <c r="G30" s="1"/>
  <c r="F513"/>
  <c r="F30" s="1"/>
  <c r="E513"/>
  <c r="E30" s="1"/>
  <c r="O512"/>
  <c r="O29" s="1"/>
  <c r="N512"/>
  <c r="N29" s="1"/>
  <c r="M512"/>
  <c r="M29" s="1"/>
  <c r="L512"/>
  <c r="L29" s="1"/>
  <c r="K512"/>
  <c r="K29" s="1"/>
  <c r="J512"/>
  <c r="J29" s="1"/>
  <c r="I512"/>
  <c r="I29" s="1"/>
  <c r="H512"/>
  <c r="H29" s="1"/>
  <c r="G512"/>
  <c r="G29" s="1"/>
  <c r="F512"/>
  <c r="F29" s="1"/>
  <c r="E512"/>
  <c r="E29" s="1"/>
  <c r="O511"/>
  <c r="O28" s="1"/>
  <c r="N511"/>
  <c r="N28" s="1"/>
  <c r="M511"/>
  <c r="M28" s="1"/>
  <c r="L511"/>
  <c r="L28" s="1"/>
  <c r="K511"/>
  <c r="K28" s="1"/>
  <c r="J511"/>
  <c r="J28" s="1"/>
  <c r="I511"/>
  <c r="I28" s="1"/>
  <c r="H511"/>
  <c r="H28" s="1"/>
  <c r="G511"/>
  <c r="G28" s="1"/>
  <c r="F511"/>
  <c r="F28" s="1"/>
  <c r="E511"/>
  <c r="E28" s="1"/>
  <c r="O509"/>
  <c r="O26" s="1"/>
  <c r="N509"/>
  <c r="N26" s="1"/>
  <c r="M509"/>
  <c r="M26" s="1"/>
  <c r="L509"/>
  <c r="L26" s="1"/>
  <c r="K509"/>
  <c r="K26" s="1"/>
  <c r="J509"/>
  <c r="J26" s="1"/>
  <c r="I509"/>
  <c r="I26" s="1"/>
  <c r="H509"/>
  <c r="H26" s="1"/>
  <c r="G509"/>
  <c r="G26" s="1"/>
  <c r="F509"/>
  <c r="F26" s="1"/>
  <c r="E509"/>
  <c r="E26" s="1"/>
  <c r="O508"/>
  <c r="O25" s="1"/>
  <c r="N508"/>
  <c r="N25" s="1"/>
  <c r="M508"/>
  <c r="M25" s="1"/>
  <c r="L508"/>
  <c r="L25" s="1"/>
  <c r="K508"/>
  <c r="K25" s="1"/>
  <c r="J508"/>
  <c r="J25" s="1"/>
  <c r="I508"/>
  <c r="I25" s="1"/>
  <c r="H508"/>
  <c r="H25" s="1"/>
  <c r="G508"/>
  <c r="G25" s="1"/>
  <c r="F508"/>
  <c r="F25" s="1"/>
  <c r="E508"/>
  <c r="E25" s="1"/>
  <c r="O507"/>
  <c r="O24" s="1"/>
  <c r="N507"/>
  <c r="N24" s="1"/>
  <c r="M507"/>
  <c r="M24" s="1"/>
  <c r="L507"/>
  <c r="L24" s="1"/>
  <c r="K507"/>
  <c r="K24" s="1"/>
  <c r="J507"/>
  <c r="J24" s="1"/>
  <c r="I507"/>
  <c r="I24" s="1"/>
  <c r="H507"/>
  <c r="H24" s="1"/>
  <c r="G507"/>
  <c r="G24" s="1"/>
  <c r="F507"/>
  <c r="F24" s="1"/>
  <c r="E507"/>
  <c r="E24" s="1"/>
  <c r="O506"/>
  <c r="O23" s="1"/>
  <c r="N506"/>
  <c r="N23" s="1"/>
  <c r="M506"/>
  <c r="M23" s="1"/>
  <c r="L506"/>
  <c r="L23" s="1"/>
  <c r="K506"/>
  <c r="K23" s="1"/>
  <c r="J506"/>
  <c r="J23" s="1"/>
  <c r="I506"/>
  <c r="I23" s="1"/>
  <c r="H506"/>
  <c r="H23" s="1"/>
  <c r="G506"/>
  <c r="G23" s="1"/>
  <c r="F506"/>
  <c r="F23" s="1"/>
  <c r="E506"/>
  <c r="E23" s="1"/>
  <c r="O505"/>
  <c r="O22" s="1"/>
  <c r="N505"/>
  <c r="N22" s="1"/>
  <c r="M505"/>
  <c r="M22" s="1"/>
  <c r="L505"/>
  <c r="L22" s="1"/>
  <c r="K505"/>
  <c r="K22" s="1"/>
  <c r="J505"/>
  <c r="J22" s="1"/>
  <c r="I505"/>
  <c r="I22" s="1"/>
  <c r="H505"/>
  <c r="H22" s="1"/>
  <c r="G505"/>
  <c r="G22" s="1"/>
  <c r="F505"/>
  <c r="F22" s="1"/>
  <c r="E505"/>
  <c r="E22" s="1"/>
  <c r="P497"/>
  <c r="P490"/>
  <c r="D490"/>
  <c r="P489"/>
  <c r="D489"/>
  <c r="P488"/>
  <c r="D488"/>
  <c r="P487"/>
  <c r="D487"/>
  <c r="P486"/>
  <c r="D486"/>
  <c r="P485"/>
  <c r="D485"/>
  <c r="P484"/>
  <c r="D484"/>
  <c r="P483"/>
  <c r="D483"/>
  <c r="P482"/>
  <c r="D482"/>
  <c r="P481"/>
  <c r="D481"/>
  <c r="P478"/>
  <c r="D478"/>
  <c r="P477"/>
  <c r="D477"/>
  <c r="P476"/>
  <c r="D476"/>
  <c r="P475"/>
  <c r="D475"/>
  <c r="P472"/>
  <c r="D472"/>
  <c r="P471"/>
  <c r="D471"/>
  <c r="P470"/>
  <c r="D470"/>
  <c r="P469"/>
  <c r="D469"/>
  <c r="P468"/>
  <c r="D468"/>
  <c r="P467"/>
  <c r="D467"/>
  <c r="O466"/>
  <c r="N466"/>
  <c r="M466"/>
  <c r="L466"/>
  <c r="K466"/>
  <c r="J466"/>
  <c r="I466"/>
  <c r="H466"/>
  <c r="G466"/>
  <c r="F466"/>
  <c r="E466"/>
  <c r="O465"/>
  <c r="N465"/>
  <c r="M465"/>
  <c r="L465"/>
  <c r="K465"/>
  <c r="J465"/>
  <c r="I465"/>
  <c r="H465"/>
  <c r="G465"/>
  <c r="F465"/>
  <c r="E465"/>
  <c r="O464"/>
  <c r="N464"/>
  <c r="M464"/>
  <c r="L464"/>
  <c r="K464"/>
  <c r="J464"/>
  <c r="I464"/>
  <c r="H464"/>
  <c r="G464"/>
  <c r="F464"/>
  <c r="E464"/>
  <c r="O463"/>
  <c r="N463"/>
  <c r="M463"/>
  <c r="L463"/>
  <c r="K463"/>
  <c r="J463"/>
  <c r="I463"/>
  <c r="H463"/>
  <c r="G463"/>
  <c r="F463"/>
  <c r="E463"/>
  <c r="O462"/>
  <c r="N462"/>
  <c r="M462"/>
  <c r="K462"/>
  <c r="J462"/>
  <c r="I462"/>
  <c r="H462"/>
  <c r="G462"/>
  <c r="F462"/>
  <c r="E462"/>
  <c r="P460"/>
  <c r="D460"/>
  <c r="P459"/>
  <c r="D459"/>
  <c r="P458"/>
  <c r="D458"/>
  <c r="P457"/>
  <c r="D457"/>
  <c r="P456"/>
  <c r="D456"/>
  <c r="P455"/>
  <c r="D455"/>
  <c r="P454"/>
  <c r="D454"/>
  <c r="P453"/>
  <c r="D453"/>
  <c r="P452"/>
  <c r="D452"/>
  <c r="P451"/>
  <c r="D451"/>
  <c r="P450"/>
  <c r="D450"/>
  <c r="P449"/>
  <c r="D449"/>
  <c r="P448"/>
  <c r="D448"/>
  <c r="P447"/>
  <c r="D447"/>
  <c r="P446"/>
  <c r="D446"/>
  <c r="P445"/>
  <c r="D445"/>
  <c r="P444"/>
  <c r="D444"/>
  <c r="P443"/>
  <c r="D443"/>
  <c r="O442"/>
  <c r="N442"/>
  <c r="M442"/>
  <c r="L442"/>
  <c r="K442"/>
  <c r="J442"/>
  <c r="I442"/>
  <c r="H442"/>
  <c r="G442"/>
  <c r="F442"/>
  <c r="E442"/>
  <c r="O441"/>
  <c r="N441"/>
  <c r="M441"/>
  <c r="L441"/>
  <c r="K441"/>
  <c r="J441"/>
  <c r="I441"/>
  <c r="H441"/>
  <c r="G441"/>
  <c r="F441"/>
  <c r="E441"/>
  <c r="O440"/>
  <c r="N440"/>
  <c r="M440"/>
  <c r="L440"/>
  <c r="K440"/>
  <c r="J440"/>
  <c r="I440"/>
  <c r="H440"/>
  <c r="G440"/>
  <c r="F440"/>
  <c r="E440"/>
  <c r="O439"/>
  <c r="N439"/>
  <c r="M439"/>
  <c r="L439"/>
  <c r="K439"/>
  <c r="J439"/>
  <c r="I439"/>
  <c r="H439"/>
  <c r="G439"/>
  <c r="F439"/>
  <c r="E439"/>
  <c r="O438"/>
  <c r="N438"/>
  <c r="M438"/>
  <c r="L438"/>
  <c r="K438"/>
  <c r="J438"/>
  <c r="I438"/>
  <c r="H438"/>
  <c r="G438"/>
  <c r="F438"/>
  <c r="E438"/>
  <c r="O437"/>
  <c r="N437"/>
  <c r="M437"/>
  <c r="L437"/>
  <c r="K437"/>
  <c r="J437"/>
  <c r="I437"/>
  <c r="H437"/>
  <c r="G437"/>
  <c r="F437"/>
  <c r="E437"/>
  <c r="P436"/>
  <c r="P435"/>
  <c r="D435"/>
  <c r="P434"/>
  <c r="D434"/>
  <c r="P433"/>
  <c r="D433"/>
  <c r="P432"/>
  <c r="D432"/>
  <c r="O431"/>
  <c r="O304" s="1"/>
  <c r="N431"/>
  <c r="N304" s="1"/>
  <c r="M431"/>
  <c r="M304" s="1"/>
  <c r="L431"/>
  <c r="L304" s="1"/>
  <c r="P430"/>
  <c r="P429"/>
  <c r="D429"/>
  <c r="P428"/>
  <c r="D428"/>
  <c r="P427"/>
  <c r="D427"/>
  <c r="P426"/>
  <c r="D426"/>
  <c r="P425"/>
  <c r="D425"/>
  <c r="P424"/>
  <c r="D424"/>
  <c r="P423"/>
  <c r="D423"/>
  <c r="P422"/>
  <c r="D422"/>
  <c r="P421"/>
  <c r="D421"/>
  <c r="P420"/>
  <c r="D420"/>
  <c r="P419"/>
  <c r="D419"/>
  <c r="P418"/>
  <c r="O416"/>
  <c r="N416"/>
  <c r="M416"/>
  <c r="L416"/>
  <c r="K416"/>
  <c r="J416"/>
  <c r="I416"/>
  <c r="H416"/>
  <c r="G416"/>
  <c r="F416"/>
  <c r="E416"/>
  <c r="O415"/>
  <c r="N415"/>
  <c r="M415"/>
  <c r="L415"/>
  <c r="K415"/>
  <c r="J415"/>
  <c r="I415"/>
  <c r="H415"/>
  <c r="G415"/>
  <c r="F415"/>
  <c r="E415"/>
  <c r="O414"/>
  <c r="N414"/>
  <c r="M414"/>
  <c r="L414"/>
  <c r="K414"/>
  <c r="J414"/>
  <c r="I414"/>
  <c r="H414"/>
  <c r="G414"/>
  <c r="F414"/>
  <c r="E414"/>
  <c r="O413"/>
  <c r="N413"/>
  <c r="M413"/>
  <c r="L413"/>
  <c r="K413"/>
  <c r="J413"/>
  <c r="I413"/>
  <c r="H413"/>
  <c r="G413"/>
  <c r="F413"/>
  <c r="E413"/>
  <c r="O412"/>
  <c r="N412"/>
  <c r="M412"/>
  <c r="L412"/>
  <c r="K412"/>
  <c r="J412"/>
  <c r="I412"/>
  <c r="H412"/>
  <c r="G412"/>
  <c r="F412"/>
  <c r="E412"/>
  <c r="P411"/>
  <c r="D411"/>
  <c r="P410"/>
  <c r="D410"/>
  <c r="P409"/>
  <c r="D409"/>
  <c r="P408"/>
  <c r="D408"/>
  <c r="P407"/>
  <c r="D407"/>
  <c r="P406"/>
  <c r="D406"/>
  <c r="P405"/>
  <c r="D405"/>
  <c r="P404"/>
  <c r="D404"/>
  <c r="P403"/>
  <c r="D403"/>
  <c r="P402"/>
  <c r="D402"/>
  <c r="P401"/>
  <c r="D401"/>
  <c r="P400"/>
  <c r="D400"/>
  <c r="P399"/>
  <c r="D399"/>
  <c r="P398"/>
  <c r="O397"/>
  <c r="N397"/>
  <c r="M397"/>
  <c r="L397"/>
  <c r="K397"/>
  <c r="J397"/>
  <c r="I397"/>
  <c r="H397"/>
  <c r="G397"/>
  <c r="F397"/>
  <c r="E397"/>
  <c r="O396"/>
  <c r="N396"/>
  <c r="M396"/>
  <c r="L396"/>
  <c r="K396"/>
  <c r="J396"/>
  <c r="I396"/>
  <c r="H396"/>
  <c r="G396"/>
  <c r="F396"/>
  <c r="E396"/>
  <c r="O395"/>
  <c r="N395"/>
  <c r="M395"/>
  <c r="L395"/>
  <c r="K395"/>
  <c r="J395"/>
  <c r="I395"/>
  <c r="H395"/>
  <c r="G395"/>
  <c r="F395"/>
  <c r="E395"/>
  <c r="O394"/>
  <c r="N394"/>
  <c r="M394"/>
  <c r="L394"/>
  <c r="K394"/>
  <c r="J394"/>
  <c r="I394"/>
  <c r="H394"/>
  <c r="G394"/>
  <c r="F394"/>
  <c r="E394"/>
  <c r="O393"/>
  <c r="N393"/>
  <c r="M393"/>
  <c r="L393"/>
  <c r="K393"/>
  <c r="J393"/>
  <c r="I393"/>
  <c r="H393"/>
  <c r="G393"/>
  <c r="F393"/>
  <c r="E393"/>
  <c r="O392"/>
  <c r="N392"/>
  <c r="M392"/>
  <c r="L392"/>
  <c r="K392"/>
  <c r="J392"/>
  <c r="I392"/>
  <c r="H392"/>
  <c r="G392"/>
  <c r="F392"/>
  <c r="E392"/>
  <c r="P391"/>
  <c r="D391"/>
  <c r="P390"/>
  <c r="D390"/>
  <c r="P389"/>
  <c r="D389"/>
  <c r="P388"/>
  <c r="D388"/>
  <c r="P387"/>
  <c r="D387"/>
  <c r="P386"/>
  <c r="D386"/>
  <c r="P385"/>
  <c r="D385"/>
  <c r="P384"/>
  <c r="D384"/>
  <c r="P383"/>
  <c r="D383"/>
  <c r="P382"/>
  <c r="D382"/>
  <c r="P381"/>
  <c r="D381"/>
  <c r="P380"/>
  <c r="D380"/>
  <c r="P379"/>
  <c r="O378"/>
  <c r="N378"/>
  <c r="M378"/>
  <c r="L378"/>
  <c r="K378"/>
  <c r="J378"/>
  <c r="I378"/>
  <c r="H378"/>
  <c r="G378"/>
  <c r="F378"/>
  <c r="E378"/>
  <c r="O377"/>
  <c r="N377"/>
  <c r="M377"/>
  <c r="L377"/>
  <c r="K377"/>
  <c r="J377"/>
  <c r="I377"/>
  <c r="H377"/>
  <c r="G377"/>
  <c r="F377"/>
  <c r="E377"/>
  <c r="O376"/>
  <c r="N376"/>
  <c r="M376"/>
  <c r="L376"/>
  <c r="K376"/>
  <c r="J376"/>
  <c r="I376"/>
  <c r="H376"/>
  <c r="G376"/>
  <c r="F376"/>
  <c r="E376"/>
  <c r="O375"/>
  <c r="N375"/>
  <c r="M375"/>
  <c r="L375"/>
  <c r="K375"/>
  <c r="J375"/>
  <c r="I375"/>
  <c r="H375"/>
  <c r="G375"/>
  <c r="F375"/>
  <c r="E375"/>
  <c r="O374"/>
  <c r="N374"/>
  <c r="M374"/>
  <c r="L374"/>
  <c r="K374"/>
  <c r="J374"/>
  <c r="I374"/>
  <c r="H374"/>
  <c r="G374"/>
  <c r="F374"/>
  <c r="E374"/>
  <c r="O373"/>
  <c r="N373"/>
  <c r="M373"/>
  <c r="L373"/>
  <c r="K373"/>
  <c r="J373"/>
  <c r="I373"/>
  <c r="H373"/>
  <c r="G373"/>
  <c r="F373"/>
  <c r="E373"/>
  <c r="P372"/>
  <c r="D372"/>
  <c r="P371"/>
  <c r="D371"/>
  <c r="P370"/>
  <c r="D370"/>
  <c r="P369"/>
  <c r="D369"/>
  <c r="P368"/>
  <c r="D368"/>
  <c r="P367"/>
  <c r="D367"/>
  <c r="P366"/>
  <c r="D366"/>
  <c r="P365"/>
  <c r="D365"/>
  <c r="P364"/>
  <c r="D364"/>
  <c r="P363"/>
  <c r="D363"/>
  <c r="P362"/>
  <c r="D362"/>
  <c r="P361"/>
  <c r="D361"/>
  <c r="P360"/>
  <c r="O359"/>
  <c r="N359"/>
  <c r="M359"/>
  <c r="L359"/>
  <c r="K359"/>
  <c r="J359"/>
  <c r="I359"/>
  <c r="H359"/>
  <c r="G359"/>
  <c r="F359"/>
  <c r="E359"/>
  <c r="O358"/>
  <c r="N358"/>
  <c r="M358"/>
  <c r="L358"/>
  <c r="K358"/>
  <c r="J358"/>
  <c r="I358"/>
  <c r="H358"/>
  <c r="G358"/>
  <c r="F358"/>
  <c r="E358"/>
  <c r="O357"/>
  <c r="N357"/>
  <c r="M357"/>
  <c r="L357"/>
  <c r="K357"/>
  <c r="J357"/>
  <c r="I357"/>
  <c r="H357"/>
  <c r="G357"/>
  <c r="F357"/>
  <c r="E357"/>
  <c r="O356"/>
  <c r="N356"/>
  <c r="M356"/>
  <c r="L356"/>
  <c r="K356"/>
  <c r="J356"/>
  <c r="I356"/>
  <c r="H356"/>
  <c r="G356"/>
  <c r="F356"/>
  <c r="E356"/>
  <c r="O355"/>
  <c r="N355"/>
  <c r="M355"/>
  <c r="L355"/>
  <c r="K355"/>
  <c r="J355"/>
  <c r="I355"/>
  <c r="H355"/>
  <c r="G355"/>
  <c r="F355"/>
  <c r="E355"/>
  <c r="O354"/>
  <c r="N354"/>
  <c r="M354"/>
  <c r="L354"/>
  <c r="K354"/>
  <c r="J354"/>
  <c r="I354"/>
  <c r="H354"/>
  <c r="G354"/>
  <c r="F354"/>
  <c r="E354"/>
  <c r="P353"/>
  <c r="D353"/>
  <c r="P352"/>
  <c r="D352"/>
  <c r="P351"/>
  <c r="D351"/>
  <c r="P350"/>
  <c r="D350"/>
  <c r="P349"/>
  <c r="D349"/>
  <c r="O348"/>
  <c r="N348"/>
  <c r="M348"/>
  <c r="L348"/>
  <c r="K348"/>
  <c r="J348"/>
  <c r="I348"/>
  <c r="H348"/>
  <c r="G348"/>
  <c r="F348"/>
  <c r="E348"/>
  <c r="P347"/>
  <c r="D347"/>
  <c r="P346"/>
  <c r="D346"/>
  <c r="P345"/>
  <c r="D345"/>
  <c r="P344"/>
  <c r="D344"/>
  <c r="P343"/>
  <c r="D343"/>
  <c r="O342"/>
  <c r="N342"/>
  <c r="M342"/>
  <c r="L342"/>
  <c r="K342"/>
  <c r="J342"/>
  <c r="I342"/>
  <c r="H342"/>
  <c r="G342"/>
  <c r="F342"/>
  <c r="E342"/>
  <c r="P341"/>
  <c r="D341"/>
  <c r="P340"/>
  <c r="D340"/>
  <c r="P339"/>
  <c r="D339"/>
  <c r="P338"/>
  <c r="D338"/>
  <c r="P337"/>
  <c r="D337"/>
  <c r="O336"/>
  <c r="N336"/>
  <c r="M336"/>
  <c r="L336"/>
  <c r="K336"/>
  <c r="J336"/>
  <c r="I336"/>
  <c r="H336"/>
  <c r="G336"/>
  <c r="F336"/>
  <c r="E336"/>
  <c r="P335"/>
  <c r="O334"/>
  <c r="N334"/>
  <c r="M334"/>
  <c r="L334"/>
  <c r="K334"/>
  <c r="J334"/>
  <c r="I334"/>
  <c r="H334"/>
  <c r="G334"/>
  <c r="F334"/>
  <c r="E334"/>
  <c r="O333"/>
  <c r="N333"/>
  <c r="M333"/>
  <c r="L333"/>
  <c r="K333"/>
  <c r="J333"/>
  <c r="I333"/>
  <c r="H333"/>
  <c r="G333"/>
  <c r="F333"/>
  <c r="E333"/>
  <c r="O332"/>
  <c r="N332"/>
  <c r="M332"/>
  <c r="L332"/>
  <c r="K332"/>
  <c r="J332"/>
  <c r="I332"/>
  <c r="H332"/>
  <c r="G332"/>
  <c r="F332"/>
  <c r="E332"/>
  <c r="O331"/>
  <c r="N331"/>
  <c r="M331"/>
  <c r="L331"/>
  <c r="K331"/>
  <c r="J331"/>
  <c r="I331"/>
  <c r="H331"/>
  <c r="G331"/>
  <c r="F331"/>
  <c r="E331"/>
  <c r="O330"/>
  <c r="N330"/>
  <c r="M330"/>
  <c r="L330"/>
  <c r="K330"/>
  <c r="J330"/>
  <c r="I330"/>
  <c r="H330"/>
  <c r="G330"/>
  <c r="F330"/>
  <c r="E330"/>
  <c r="P328"/>
  <c r="D328"/>
  <c r="P327"/>
  <c r="D327"/>
  <c r="P326"/>
  <c r="D326"/>
  <c r="P325"/>
  <c r="D325"/>
  <c r="P324"/>
  <c r="D324"/>
  <c r="O323"/>
  <c r="N323"/>
  <c r="M323"/>
  <c r="L323"/>
  <c r="K323"/>
  <c r="J323"/>
  <c r="I323"/>
  <c r="H323"/>
  <c r="G323"/>
  <c r="F323"/>
  <c r="E323"/>
  <c r="P322"/>
  <c r="D322"/>
  <c r="P321"/>
  <c r="D321"/>
  <c r="P320"/>
  <c r="D320"/>
  <c r="P319"/>
  <c r="D319"/>
  <c r="P318"/>
  <c r="D318"/>
  <c r="O317"/>
  <c r="N317"/>
  <c r="M317"/>
  <c r="L317"/>
  <c r="K317"/>
  <c r="J317"/>
  <c r="I317"/>
  <c r="H317"/>
  <c r="G317"/>
  <c r="F317"/>
  <c r="E317"/>
  <c r="P316"/>
  <c r="O315"/>
  <c r="N315"/>
  <c r="M315"/>
  <c r="L315"/>
  <c r="K315"/>
  <c r="J315"/>
  <c r="I315"/>
  <c r="H315"/>
  <c r="G315"/>
  <c r="F315"/>
  <c r="E315"/>
  <c r="O314"/>
  <c r="N314"/>
  <c r="M314"/>
  <c r="L314"/>
  <c r="K314"/>
  <c r="J314"/>
  <c r="I314"/>
  <c r="H314"/>
  <c r="G314"/>
  <c r="F314"/>
  <c r="E314"/>
  <c r="O313"/>
  <c r="N313"/>
  <c r="M313"/>
  <c r="L313"/>
  <c r="K313"/>
  <c r="J313"/>
  <c r="I313"/>
  <c r="H313"/>
  <c r="G313"/>
  <c r="F313"/>
  <c r="E313"/>
  <c r="O312"/>
  <c r="N312"/>
  <c r="M312"/>
  <c r="L312"/>
  <c r="K312"/>
  <c r="J312"/>
  <c r="I312"/>
  <c r="H312"/>
  <c r="G312"/>
  <c r="F312"/>
  <c r="E312"/>
  <c r="O311"/>
  <c r="N311"/>
  <c r="M311"/>
  <c r="L311"/>
  <c r="L299" s="1"/>
  <c r="D299" s="1"/>
  <c r="K311"/>
  <c r="J311"/>
  <c r="I311"/>
  <c r="H311"/>
  <c r="G311"/>
  <c r="F311"/>
  <c r="E311"/>
  <c r="P309"/>
  <c r="D309"/>
  <c r="O308"/>
  <c r="O289" s="1"/>
  <c r="N308"/>
  <c r="N289" s="1"/>
  <c r="M308"/>
  <c r="M289" s="1"/>
  <c r="L308"/>
  <c r="L289" s="1"/>
  <c r="O307"/>
  <c r="O288" s="1"/>
  <c r="N307"/>
  <c r="N288" s="1"/>
  <c r="M307"/>
  <c r="M288" s="1"/>
  <c r="L307"/>
  <c r="O306"/>
  <c r="O287" s="1"/>
  <c r="N306"/>
  <c r="N287" s="1"/>
  <c r="M306"/>
  <c r="M287" s="1"/>
  <c r="L306"/>
  <c r="P306" s="1"/>
  <c r="O305"/>
  <c r="O286" s="1"/>
  <c r="N305"/>
  <c r="N286" s="1"/>
  <c r="M305"/>
  <c r="M286" s="1"/>
  <c r="L305"/>
  <c r="P305" s="1"/>
  <c r="K304"/>
  <c r="J304"/>
  <c r="I304"/>
  <c r="H304"/>
  <c r="G304"/>
  <c r="F304"/>
  <c r="E304"/>
  <c r="P303"/>
  <c r="D303"/>
  <c r="P302"/>
  <c r="D302"/>
  <c r="P301"/>
  <c r="D301"/>
  <c r="P300"/>
  <c r="D300"/>
  <c r="O298"/>
  <c r="O33" s="1"/>
  <c r="N298"/>
  <c r="N33" s="1"/>
  <c r="M298"/>
  <c r="M33" s="1"/>
  <c r="K298"/>
  <c r="K33" s="1"/>
  <c r="J298"/>
  <c r="I298"/>
  <c r="H298"/>
  <c r="H33" s="1"/>
  <c r="G298"/>
  <c r="G33" s="1"/>
  <c r="F298"/>
  <c r="F33" s="1"/>
  <c r="E298"/>
  <c r="E33" s="1"/>
  <c r="P297"/>
  <c r="D297"/>
  <c r="P296"/>
  <c r="D296"/>
  <c r="P295"/>
  <c r="D295"/>
  <c r="P294"/>
  <c r="D294"/>
  <c r="P293"/>
  <c r="D293"/>
  <c r="O292"/>
  <c r="N292"/>
  <c r="M292"/>
  <c r="L292"/>
  <c r="K292"/>
  <c r="J292"/>
  <c r="I292"/>
  <c r="H292"/>
  <c r="G292"/>
  <c r="F292"/>
  <c r="E292"/>
  <c r="P291"/>
  <c r="O290"/>
  <c r="N290"/>
  <c r="M290"/>
  <c r="L290"/>
  <c r="K290"/>
  <c r="J290"/>
  <c r="I290"/>
  <c r="H290"/>
  <c r="G290"/>
  <c r="F290"/>
  <c r="E290"/>
  <c r="K289"/>
  <c r="J289"/>
  <c r="I289"/>
  <c r="H289"/>
  <c r="G289"/>
  <c r="F289"/>
  <c r="E289"/>
  <c r="K288"/>
  <c r="J288"/>
  <c r="I288"/>
  <c r="H288"/>
  <c r="G288"/>
  <c r="F288"/>
  <c r="E288"/>
  <c r="K287"/>
  <c r="J287"/>
  <c r="I287"/>
  <c r="H287"/>
  <c r="G287"/>
  <c r="F287"/>
  <c r="E287"/>
  <c r="K286"/>
  <c r="J286"/>
  <c r="I286"/>
  <c r="H286"/>
  <c r="G286"/>
  <c r="F286"/>
  <c r="E286"/>
  <c r="P284"/>
  <c r="D284"/>
  <c r="P283"/>
  <c r="D283"/>
  <c r="P282"/>
  <c r="D282"/>
  <c r="P281"/>
  <c r="D281"/>
  <c r="O279"/>
  <c r="N279"/>
  <c r="M279"/>
  <c r="K279"/>
  <c r="P278"/>
  <c r="D278"/>
  <c r="P277"/>
  <c r="D277"/>
  <c r="P276"/>
  <c r="D276"/>
  <c r="P275"/>
  <c r="D275"/>
  <c r="O273"/>
  <c r="N273"/>
  <c r="M273"/>
  <c r="K273"/>
  <c r="P272"/>
  <c r="D272"/>
  <c r="P271"/>
  <c r="D271"/>
  <c r="P270"/>
  <c r="D270"/>
  <c r="P269"/>
  <c r="D269"/>
  <c r="P268"/>
  <c r="D268"/>
  <c r="O267"/>
  <c r="N267"/>
  <c r="M267"/>
  <c r="L267"/>
  <c r="K267"/>
  <c r="P266"/>
  <c r="D266"/>
  <c r="P265"/>
  <c r="D265"/>
  <c r="P264"/>
  <c r="D264"/>
  <c r="P263"/>
  <c r="D263"/>
  <c r="O261"/>
  <c r="N261"/>
  <c r="M261"/>
  <c r="K261"/>
  <c r="P260"/>
  <c r="D260"/>
  <c r="P259"/>
  <c r="D259"/>
  <c r="P258"/>
  <c r="D258"/>
  <c r="P257"/>
  <c r="D257"/>
  <c r="O255"/>
  <c r="N255"/>
  <c r="M255"/>
  <c r="K255"/>
  <c r="P254"/>
  <c r="D254"/>
  <c r="P253"/>
  <c r="D253"/>
  <c r="P252"/>
  <c r="D252"/>
  <c r="P251"/>
  <c r="D251"/>
  <c r="O249"/>
  <c r="N249"/>
  <c r="M249"/>
  <c r="K249"/>
  <c r="O248"/>
  <c r="N248"/>
  <c r="M248"/>
  <c r="L248"/>
  <c r="K248"/>
  <c r="J248"/>
  <c r="I248"/>
  <c r="H248"/>
  <c r="G248"/>
  <c r="F248"/>
  <c r="E248"/>
  <c r="O247"/>
  <c r="N247"/>
  <c r="M247"/>
  <c r="L247"/>
  <c r="K247"/>
  <c r="J247"/>
  <c r="I247"/>
  <c r="H247"/>
  <c r="G247"/>
  <c r="F247"/>
  <c r="E247"/>
  <c r="O246"/>
  <c r="N246"/>
  <c r="M246"/>
  <c r="L246"/>
  <c r="K246"/>
  <c r="J246"/>
  <c r="I246"/>
  <c r="H246"/>
  <c r="G246"/>
  <c r="F246"/>
  <c r="E246"/>
  <c r="O245"/>
  <c r="N245"/>
  <c r="M245"/>
  <c r="L245"/>
  <c r="K245"/>
  <c r="J245"/>
  <c r="I245"/>
  <c r="H245"/>
  <c r="G245"/>
  <c r="F245"/>
  <c r="E245"/>
  <c r="O244"/>
  <c r="N244"/>
  <c r="M244"/>
  <c r="K244"/>
  <c r="J244"/>
  <c r="I244"/>
  <c r="H244"/>
  <c r="G244"/>
  <c r="F244"/>
  <c r="E244"/>
  <c r="J243"/>
  <c r="I243"/>
  <c r="H243"/>
  <c r="G243"/>
  <c r="F243"/>
  <c r="E243"/>
  <c r="P242"/>
  <c r="D242"/>
  <c r="P241"/>
  <c r="D241"/>
  <c r="P240"/>
  <c r="D240"/>
  <c r="P239"/>
  <c r="D239"/>
  <c r="P238"/>
  <c r="D238"/>
  <c r="O237"/>
  <c r="N237"/>
  <c r="M237"/>
  <c r="L237"/>
  <c r="K237"/>
  <c r="P236"/>
  <c r="D236"/>
  <c r="P235"/>
  <c r="D235"/>
  <c r="P234"/>
  <c r="D234"/>
  <c r="P233"/>
  <c r="D233"/>
  <c r="P232"/>
  <c r="D232"/>
  <c r="O231"/>
  <c r="N231"/>
  <c r="M231"/>
  <c r="L231"/>
  <c r="K231"/>
  <c r="P230"/>
  <c r="D230"/>
  <c r="P229"/>
  <c r="D229"/>
  <c r="P228"/>
  <c r="D228"/>
  <c r="P227"/>
  <c r="D227"/>
  <c r="P226"/>
  <c r="D226"/>
  <c r="O225"/>
  <c r="N225"/>
  <c r="M225"/>
  <c r="L225"/>
  <c r="K225"/>
  <c r="P224"/>
  <c r="D224"/>
  <c r="P223"/>
  <c r="D223"/>
  <c r="P222"/>
  <c r="D222"/>
  <c r="P221"/>
  <c r="D221"/>
  <c r="P220"/>
  <c r="D220"/>
  <c r="O219"/>
  <c r="N219"/>
  <c r="M219"/>
  <c r="L219"/>
  <c r="K219"/>
  <c r="P218"/>
  <c r="D218"/>
  <c r="P217"/>
  <c r="D217"/>
  <c r="P216"/>
  <c r="D216"/>
  <c r="P215"/>
  <c r="D215"/>
  <c r="O213"/>
  <c r="N213"/>
  <c r="M213"/>
  <c r="K213"/>
  <c r="O212"/>
  <c r="N212"/>
  <c r="M212"/>
  <c r="L212"/>
  <c r="K212"/>
  <c r="J212"/>
  <c r="I212"/>
  <c r="H212"/>
  <c r="G212"/>
  <c r="F212"/>
  <c r="E212"/>
  <c r="O211"/>
  <c r="N211"/>
  <c r="M211"/>
  <c r="L211"/>
  <c r="K211"/>
  <c r="J211"/>
  <c r="I211"/>
  <c r="H211"/>
  <c r="G211"/>
  <c r="F211"/>
  <c r="E211"/>
  <c r="O210"/>
  <c r="N210"/>
  <c r="M210"/>
  <c r="L210"/>
  <c r="K210"/>
  <c r="J210"/>
  <c r="I210"/>
  <c r="H210"/>
  <c r="G210"/>
  <c r="F210"/>
  <c r="E210"/>
  <c r="O209"/>
  <c r="N209"/>
  <c r="M209"/>
  <c r="L209"/>
  <c r="K209"/>
  <c r="J209"/>
  <c r="I209"/>
  <c r="H209"/>
  <c r="G209"/>
  <c r="F209"/>
  <c r="E209"/>
  <c r="O208"/>
  <c r="N208"/>
  <c r="M208"/>
  <c r="K208"/>
  <c r="J208"/>
  <c r="I208"/>
  <c r="H208"/>
  <c r="G208"/>
  <c r="F208"/>
  <c r="E208"/>
  <c r="J207"/>
  <c r="I207"/>
  <c r="H207"/>
  <c r="G207"/>
  <c r="F207"/>
  <c r="E207"/>
  <c r="P206"/>
  <c r="D206"/>
  <c r="P205"/>
  <c r="D205"/>
  <c r="P204"/>
  <c r="D204"/>
  <c r="P203"/>
  <c r="D203"/>
  <c r="P202"/>
  <c r="D202"/>
  <c r="O201"/>
  <c r="N201"/>
  <c r="M201"/>
  <c r="L201"/>
  <c r="K201"/>
  <c r="P200"/>
  <c r="D200"/>
  <c r="P199"/>
  <c r="D199"/>
  <c r="P198"/>
  <c r="D198"/>
  <c r="P197"/>
  <c r="D197"/>
  <c r="O195"/>
  <c r="N195"/>
  <c r="M195"/>
  <c r="K195"/>
  <c r="P194"/>
  <c r="D194"/>
  <c r="P193"/>
  <c r="D193"/>
  <c r="P192"/>
  <c r="D192"/>
  <c r="P191"/>
  <c r="D191"/>
  <c r="P190"/>
  <c r="D190"/>
  <c r="O189"/>
  <c r="N189"/>
  <c r="M189"/>
  <c r="L189"/>
  <c r="K189"/>
  <c r="P188"/>
  <c r="D188"/>
  <c r="P187"/>
  <c r="D187"/>
  <c r="P186"/>
  <c r="D186"/>
  <c r="P185"/>
  <c r="D185"/>
  <c r="D184"/>
  <c r="O183"/>
  <c r="N183"/>
  <c r="M183"/>
  <c r="L183"/>
  <c r="K183"/>
  <c r="P182"/>
  <c r="D182"/>
  <c r="P181"/>
  <c r="D181"/>
  <c r="P180"/>
  <c r="D180"/>
  <c r="P179"/>
  <c r="D179"/>
  <c r="O177"/>
  <c r="N177"/>
  <c r="M177"/>
  <c r="K177"/>
  <c r="O176"/>
  <c r="N176"/>
  <c r="M176"/>
  <c r="L176"/>
  <c r="K176"/>
  <c r="J176"/>
  <c r="I176"/>
  <c r="H176"/>
  <c r="G176"/>
  <c r="F176"/>
  <c r="E176"/>
  <c r="O175"/>
  <c r="N175"/>
  <c r="M175"/>
  <c r="L175"/>
  <c r="K175"/>
  <c r="J175"/>
  <c r="I175"/>
  <c r="H175"/>
  <c r="G175"/>
  <c r="F175"/>
  <c r="E175"/>
  <c r="O174"/>
  <c r="N174"/>
  <c r="M174"/>
  <c r="L174"/>
  <c r="K174"/>
  <c r="J174"/>
  <c r="I174"/>
  <c r="H174"/>
  <c r="G174"/>
  <c r="F174"/>
  <c r="E174"/>
  <c r="O173"/>
  <c r="N173"/>
  <c r="M173"/>
  <c r="L173"/>
  <c r="K173"/>
  <c r="J173"/>
  <c r="I173"/>
  <c r="H173"/>
  <c r="G173"/>
  <c r="F173"/>
  <c r="E173"/>
  <c r="O172"/>
  <c r="N172"/>
  <c r="M172"/>
  <c r="K172"/>
  <c r="J172"/>
  <c r="I172"/>
  <c r="H172"/>
  <c r="G172"/>
  <c r="F172"/>
  <c r="E172"/>
  <c r="J171"/>
  <c r="I171"/>
  <c r="H171"/>
  <c r="G171"/>
  <c r="F171"/>
  <c r="E171"/>
  <c r="P170"/>
  <c r="D170"/>
  <c r="P169"/>
  <c r="D169"/>
  <c r="P168"/>
  <c r="D168"/>
  <c r="P167"/>
  <c r="D167"/>
  <c r="O165"/>
  <c r="N165"/>
  <c r="M165"/>
  <c r="K165"/>
  <c r="P164"/>
  <c r="D164"/>
  <c r="P163"/>
  <c r="D163"/>
  <c r="P162"/>
  <c r="D162"/>
  <c r="P161"/>
  <c r="D161"/>
  <c r="O159"/>
  <c r="N159"/>
  <c r="M159"/>
  <c r="K159"/>
  <c r="P158"/>
  <c r="D158"/>
  <c r="P157"/>
  <c r="D157"/>
  <c r="P156"/>
  <c r="D156"/>
  <c r="P155"/>
  <c r="D155"/>
  <c r="O153"/>
  <c r="N153"/>
  <c r="M153"/>
  <c r="K153"/>
  <c r="P152"/>
  <c r="D152"/>
  <c r="P151"/>
  <c r="D151"/>
  <c r="P150"/>
  <c r="D150"/>
  <c r="P149"/>
  <c r="D149"/>
  <c r="O147"/>
  <c r="N147"/>
  <c r="M147"/>
  <c r="K147"/>
  <c r="P146"/>
  <c r="D146"/>
  <c r="P145"/>
  <c r="D145"/>
  <c r="P144"/>
  <c r="D144"/>
  <c r="P143"/>
  <c r="D143"/>
  <c r="O141"/>
  <c r="N141"/>
  <c r="M141"/>
  <c r="K141"/>
  <c r="O140"/>
  <c r="N140"/>
  <c r="M140"/>
  <c r="L140"/>
  <c r="K140"/>
  <c r="J140"/>
  <c r="I140"/>
  <c r="H140"/>
  <c r="G140"/>
  <c r="F140"/>
  <c r="E140"/>
  <c r="O139"/>
  <c r="N139"/>
  <c r="M139"/>
  <c r="L139"/>
  <c r="K139"/>
  <c r="J139"/>
  <c r="I139"/>
  <c r="H139"/>
  <c r="G139"/>
  <c r="F139"/>
  <c r="E139"/>
  <c r="O138"/>
  <c r="N138"/>
  <c r="M138"/>
  <c r="L138"/>
  <c r="K138"/>
  <c r="J138"/>
  <c r="I138"/>
  <c r="H138"/>
  <c r="G138"/>
  <c r="F138"/>
  <c r="E138"/>
  <c r="O137"/>
  <c r="N137"/>
  <c r="M137"/>
  <c r="L137"/>
  <c r="K137"/>
  <c r="J137"/>
  <c r="I137"/>
  <c r="H137"/>
  <c r="G137"/>
  <c r="F137"/>
  <c r="E137"/>
  <c r="O136"/>
  <c r="N136"/>
  <c r="M136"/>
  <c r="K136"/>
  <c r="J136"/>
  <c r="I136"/>
  <c r="H136"/>
  <c r="G136"/>
  <c r="F136"/>
  <c r="E136"/>
  <c r="J135"/>
  <c r="I135"/>
  <c r="H135"/>
  <c r="G135"/>
  <c r="F135"/>
  <c r="E135"/>
  <c r="P134"/>
  <c r="D134"/>
  <c r="P133"/>
  <c r="D133"/>
  <c r="P132"/>
  <c r="D132"/>
  <c r="P131"/>
  <c r="D131"/>
  <c r="P130"/>
  <c r="D130"/>
  <c r="O129"/>
  <c r="N129"/>
  <c r="M129"/>
  <c r="L129"/>
  <c r="K129"/>
  <c r="P128"/>
  <c r="D128"/>
  <c r="P127"/>
  <c r="D127"/>
  <c r="P126"/>
  <c r="D126"/>
  <c r="P125"/>
  <c r="D125"/>
  <c r="P124"/>
  <c r="D124"/>
  <c r="O123"/>
  <c r="N123"/>
  <c r="M123"/>
  <c r="L123"/>
  <c r="K123"/>
  <c r="P122"/>
  <c r="D122"/>
  <c r="P121"/>
  <c r="D121"/>
  <c r="P120"/>
  <c r="D120"/>
  <c r="P119"/>
  <c r="D119"/>
  <c r="O117"/>
  <c r="N117"/>
  <c r="M117"/>
  <c r="K117"/>
  <c r="P116"/>
  <c r="D116"/>
  <c r="P115"/>
  <c r="D115"/>
  <c r="P114"/>
  <c r="D114"/>
  <c r="P113"/>
  <c r="D113"/>
  <c r="O111"/>
  <c r="N111"/>
  <c r="M111"/>
  <c r="K111"/>
  <c r="P110"/>
  <c r="D110"/>
  <c r="P109"/>
  <c r="D109"/>
  <c r="P108"/>
  <c r="D108"/>
  <c r="P107"/>
  <c r="D107"/>
  <c r="O105"/>
  <c r="N105"/>
  <c r="M105"/>
  <c r="K105"/>
  <c r="P104"/>
  <c r="D104"/>
  <c r="P103"/>
  <c r="D103"/>
  <c r="P102"/>
  <c r="D102"/>
  <c r="P101"/>
  <c r="D101"/>
  <c r="O99"/>
  <c r="N99"/>
  <c r="M99"/>
  <c r="K99"/>
  <c r="P98"/>
  <c r="D98"/>
  <c r="P97"/>
  <c r="D97"/>
  <c r="P96"/>
  <c r="D96"/>
  <c r="P95"/>
  <c r="D95"/>
  <c r="O93"/>
  <c r="N93"/>
  <c r="M93"/>
  <c r="K93"/>
  <c r="O92"/>
  <c r="N92"/>
  <c r="M92"/>
  <c r="L92"/>
  <c r="K92"/>
  <c r="J92"/>
  <c r="I92"/>
  <c r="H92"/>
  <c r="G92"/>
  <c r="F92"/>
  <c r="E92"/>
  <c r="O91"/>
  <c r="N91"/>
  <c r="M91"/>
  <c r="L91"/>
  <c r="K91"/>
  <c r="J91"/>
  <c r="I91"/>
  <c r="H91"/>
  <c r="G91"/>
  <c r="F91"/>
  <c r="E91"/>
  <c r="O90"/>
  <c r="N90"/>
  <c r="M90"/>
  <c r="L90"/>
  <c r="K90"/>
  <c r="J90"/>
  <c r="I90"/>
  <c r="H90"/>
  <c r="G90"/>
  <c r="F90"/>
  <c r="E90"/>
  <c r="O89"/>
  <c r="N89"/>
  <c r="M89"/>
  <c r="L89"/>
  <c r="K89"/>
  <c r="J89"/>
  <c r="I89"/>
  <c r="H89"/>
  <c r="G89"/>
  <c r="F89"/>
  <c r="E89"/>
  <c r="O88"/>
  <c r="N88"/>
  <c r="M88"/>
  <c r="K88"/>
  <c r="J88"/>
  <c r="I88"/>
  <c r="H88"/>
  <c r="G88"/>
  <c r="F88"/>
  <c r="E88"/>
  <c r="J87"/>
  <c r="I87"/>
  <c r="H87"/>
  <c r="G87"/>
  <c r="F87"/>
  <c r="E87"/>
  <c r="P86"/>
  <c r="D86"/>
  <c r="P85"/>
  <c r="D85"/>
  <c r="P84"/>
  <c r="D84"/>
  <c r="P83"/>
  <c r="D83"/>
  <c r="O81"/>
  <c r="N81"/>
  <c r="M81"/>
  <c r="K81"/>
  <c r="P80"/>
  <c r="D80"/>
  <c r="P79"/>
  <c r="D79"/>
  <c r="P78"/>
  <c r="D78"/>
  <c r="P77"/>
  <c r="D77"/>
  <c r="O75"/>
  <c r="N75"/>
  <c r="M75"/>
  <c r="K75"/>
  <c r="P74"/>
  <c r="D74"/>
  <c r="P73"/>
  <c r="D73"/>
  <c r="P72"/>
  <c r="D72"/>
  <c r="P71"/>
  <c r="D71"/>
  <c r="O69"/>
  <c r="N69"/>
  <c r="M69"/>
  <c r="K69"/>
  <c r="P68"/>
  <c r="D68"/>
  <c r="P67"/>
  <c r="D67"/>
  <c r="P66"/>
  <c r="D66"/>
  <c r="P65"/>
  <c r="D65"/>
  <c r="O63"/>
  <c r="N63"/>
  <c r="M63"/>
  <c r="K63"/>
  <c r="P62"/>
  <c r="D62"/>
  <c r="P61"/>
  <c r="D61"/>
  <c r="P60"/>
  <c r="D60"/>
  <c r="P59"/>
  <c r="D59"/>
  <c r="P58"/>
  <c r="N58"/>
  <c r="N57" s="1"/>
  <c r="M58"/>
  <c r="O57"/>
  <c r="L57"/>
  <c r="K57"/>
  <c r="O56"/>
  <c r="N56"/>
  <c r="M56"/>
  <c r="L56"/>
  <c r="K56"/>
  <c r="J56"/>
  <c r="I56"/>
  <c r="H56"/>
  <c r="G56"/>
  <c r="F56"/>
  <c r="E56"/>
  <c r="O55"/>
  <c r="N55"/>
  <c r="M55"/>
  <c r="L55"/>
  <c r="K55"/>
  <c r="J55"/>
  <c r="I55"/>
  <c r="H55"/>
  <c r="G55"/>
  <c r="F55"/>
  <c r="E55"/>
  <c r="O54"/>
  <c r="N54"/>
  <c r="M54"/>
  <c r="L54"/>
  <c r="K54"/>
  <c r="J54"/>
  <c r="I54"/>
  <c r="H54"/>
  <c r="G54"/>
  <c r="F54"/>
  <c r="E54"/>
  <c r="O53"/>
  <c r="N53"/>
  <c r="M53"/>
  <c r="L53"/>
  <c r="K53"/>
  <c r="J53"/>
  <c r="I53"/>
  <c r="H53"/>
  <c r="G53"/>
  <c r="F53"/>
  <c r="E53"/>
  <c r="O52"/>
  <c r="K52"/>
  <c r="J52"/>
  <c r="I52"/>
  <c r="H52"/>
  <c r="G52"/>
  <c r="F52"/>
  <c r="E52"/>
  <c r="J51"/>
  <c r="I51"/>
  <c r="H51"/>
  <c r="G51"/>
  <c r="F51"/>
  <c r="E51"/>
  <c r="O50"/>
  <c r="N50"/>
  <c r="M50"/>
  <c r="L50"/>
  <c r="O49"/>
  <c r="N49"/>
  <c r="M49"/>
  <c r="L49"/>
  <c r="O48"/>
  <c r="N48"/>
  <c r="M48"/>
  <c r="L48"/>
  <c r="O47"/>
  <c r="N47"/>
  <c r="M47"/>
  <c r="L47"/>
  <c r="O46"/>
  <c r="N46"/>
  <c r="M46"/>
  <c r="L46"/>
  <c r="O38"/>
  <c r="N38"/>
  <c r="M38"/>
  <c r="L38"/>
  <c r="K38"/>
  <c r="J38"/>
  <c r="I38"/>
  <c r="H38"/>
  <c r="G38"/>
  <c r="F38"/>
  <c r="E38"/>
  <c r="O37"/>
  <c r="N37"/>
  <c r="M37"/>
  <c r="L37"/>
  <c r="K37"/>
  <c r="J37"/>
  <c r="I37"/>
  <c r="H37"/>
  <c r="G37"/>
  <c r="F37"/>
  <c r="E37"/>
  <c r="O36"/>
  <c r="N36"/>
  <c r="M36"/>
  <c r="L36"/>
  <c r="K36"/>
  <c r="J36"/>
  <c r="I36"/>
  <c r="H36"/>
  <c r="G36"/>
  <c r="F36"/>
  <c r="E36"/>
  <c r="O35"/>
  <c r="N35"/>
  <c r="M35"/>
  <c r="L35"/>
  <c r="K35"/>
  <c r="J35"/>
  <c r="I35"/>
  <c r="H35"/>
  <c r="G35"/>
  <c r="F35"/>
  <c r="E35"/>
  <c r="O34"/>
  <c r="N34"/>
  <c r="M34"/>
  <c r="K34"/>
  <c r="J34"/>
  <c r="I34"/>
  <c r="H34"/>
  <c r="G34"/>
  <c r="F34"/>
  <c r="E34"/>
  <c r="P13"/>
  <c r="P12"/>
  <c r="F638" i="3"/>
  <c r="F625" s="1"/>
  <c r="G638"/>
  <c r="G625" s="1"/>
  <c r="H638"/>
  <c r="H625" s="1"/>
  <c r="I638"/>
  <c r="I625" s="1"/>
  <c r="J638"/>
  <c r="J625" s="1"/>
  <c r="K638"/>
  <c r="K625" s="1"/>
  <c r="L638"/>
  <c r="M638"/>
  <c r="M625" s="1"/>
  <c r="N638"/>
  <c r="N625" s="1"/>
  <c r="O638"/>
  <c r="O625" s="1"/>
  <c r="E638"/>
  <c r="E625" s="1"/>
  <c r="L626"/>
  <c r="L627"/>
  <c r="L628"/>
  <c r="L629"/>
  <c r="F643"/>
  <c r="G643"/>
  <c r="H643"/>
  <c r="I643"/>
  <c r="J643"/>
  <c r="K643"/>
  <c r="L643"/>
  <c r="M643"/>
  <c r="N643"/>
  <c r="O643"/>
  <c r="E643"/>
  <c r="P12"/>
  <c r="P13"/>
  <c r="P58"/>
  <c r="P59"/>
  <c r="P60"/>
  <c r="P61"/>
  <c r="P62"/>
  <c r="P64"/>
  <c r="P65"/>
  <c r="P66"/>
  <c r="P67"/>
  <c r="P68"/>
  <c r="P70"/>
  <c r="P71"/>
  <c r="P72"/>
  <c r="P73"/>
  <c r="P74"/>
  <c r="P76"/>
  <c r="P77"/>
  <c r="P78"/>
  <c r="P79"/>
  <c r="P80"/>
  <c r="P82"/>
  <c r="P83"/>
  <c r="P84"/>
  <c r="P85"/>
  <c r="P86"/>
  <c r="P95"/>
  <c r="P96"/>
  <c r="P97"/>
  <c r="P98"/>
  <c r="P100"/>
  <c r="P101"/>
  <c r="P102"/>
  <c r="P103"/>
  <c r="P104"/>
  <c r="P106"/>
  <c r="P107"/>
  <c r="P108"/>
  <c r="P109"/>
  <c r="P110"/>
  <c r="P112"/>
  <c r="P113"/>
  <c r="P114"/>
  <c r="P115"/>
  <c r="P116"/>
  <c r="P118"/>
  <c r="P119"/>
  <c r="P120"/>
  <c r="P121"/>
  <c r="P122"/>
  <c r="P124"/>
  <c r="P125"/>
  <c r="P126"/>
  <c r="P127"/>
  <c r="P128"/>
  <c r="P130"/>
  <c r="P131"/>
  <c r="P132"/>
  <c r="P133"/>
  <c r="P134"/>
  <c r="P142"/>
  <c r="P143"/>
  <c r="P144"/>
  <c r="P145"/>
  <c r="P146"/>
  <c r="P148"/>
  <c r="P149"/>
  <c r="P150"/>
  <c r="P151"/>
  <c r="P152"/>
  <c r="P154"/>
  <c r="P155"/>
  <c r="P156"/>
  <c r="P157"/>
  <c r="P158"/>
  <c r="P160"/>
  <c r="P161"/>
  <c r="P162"/>
  <c r="P163"/>
  <c r="P164"/>
  <c r="P166"/>
  <c r="P167"/>
  <c r="P168"/>
  <c r="P169"/>
  <c r="P170"/>
  <c r="P179"/>
  <c r="P180"/>
  <c r="P181"/>
  <c r="P182"/>
  <c r="P184"/>
  <c r="P185"/>
  <c r="P186"/>
  <c r="P187"/>
  <c r="P188"/>
  <c r="P190"/>
  <c r="P191"/>
  <c r="P192"/>
  <c r="P193"/>
  <c r="P194"/>
  <c r="P196"/>
  <c r="P197"/>
  <c r="P198"/>
  <c r="P199"/>
  <c r="P200"/>
  <c r="P202"/>
  <c r="P203"/>
  <c r="P204"/>
  <c r="P205"/>
  <c r="P206"/>
  <c r="P215"/>
  <c r="P216"/>
  <c r="P217"/>
  <c r="P218"/>
  <c r="P220"/>
  <c r="P221"/>
  <c r="P222"/>
  <c r="P223"/>
  <c r="P224"/>
  <c r="P226"/>
  <c r="P227"/>
  <c r="P228"/>
  <c r="P229"/>
  <c r="P230"/>
  <c r="P232"/>
  <c r="P233"/>
  <c r="P234"/>
  <c r="P235"/>
  <c r="P236"/>
  <c r="P238"/>
  <c r="P239"/>
  <c r="P240"/>
  <c r="P241"/>
  <c r="P242"/>
  <c r="P250"/>
  <c r="P251"/>
  <c r="P252"/>
  <c r="P253"/>
  <c r="P254"/>
  <c r="P256"/>
  <c r="P257"/>
  <c r="P258"/>
  <c r="P259"/>
  <c r="P260"/>
  <c r="P262"/>
  <c r="P263"/>
  <c r="P264"/>
  <c r="P265"/>
  <c r="P266"/>
  <c r="P268"/>
  <c r="P269"/>
  <c r="P270"/>
  <c r="P271"/>
  <c r="P272"/>
  <c r="P274"/>
  <c r="P275"/>
  <c r="P276"/>
  <c r="P277"/>
  <c r="P278"/>
  <c r="P280"/>
  <c r="P281"/>
  <c r="P282"/>
  <c r="P283"/>
  <c r="P284"/>
  <c r="P291"/>
  <c r="P293"/>
  <c r="P294"/>
  <c r="P295"/>
  <c r="P296"/>
  <c r="P297"/>
  <c r="P300"/>
  <c r="P301"/>
  <c r="P302"/>
  <c r="P303"/>
  <c r="P309"/>
  <c r="P316"/>
  <c r="P318"/>
  <c r="P319"/>
  <c r="P320"/>
  <c r="P321"/>
  <c r="P322"/>
  <c r="P324"/>
  <c r="P325"/>
  <c r="P326"/>
  <c r="P327"/>
  <c r="P328"/>
  <c r="P335"/>
  <c r="P337"/>
  <c r="P338"/>
  <c r="P339"/>
  <c r="P340"/>
  <c r="P341"/>
  <c r="P343"/>
  <c r="P344"/>
  <c r="P345"/>
  <c r="P346"/>
  <c r="P347"/>
  <c r="P349"/>
  <c r="P350"/>
  <c r="P351"/>
  <c r="P352"/>
  <c r="P353"/>
  <c r="P360"/>
  <c r="P361"/>
  <c r="P362"/>
  <c r="P363"/>
  <c r="P364"/>
  <c r="P365"/>
  <c r="P366"/>
  <c r="P367"/>
  <c r="P368"/>
  <c r="P369"/>
  <c r="P370"/>
  <c r="P371"/>
  <c r="P372"/>
  <c r="P379"/>
  <c r="P380"/>
  <c r="P381"/>
  <c r="P382"/>
  <c r="P383"/>
  <c r="P384"/>
  <c r="P385"/>
  <c r="P386"/>
  <c r="P387"/>
  <c r="P388"/>
  <c r="P389"/>
  <c r="P390"/>
  <c r="P391"/>
  <c r="P398"/>
  <c r="P399"/>
  <c r="P400"/>
  <c r="P401"/>
  <c r="P402"/>
  <c r="P403"/>
  <c r="P404"/>
  <c r="P405"/>
  <c r="P406"/>
  <c r="P407"/>
  <c r="P408"/>
  <c r="P409"/>
  <c r="P410"/>
  <c r="P411"/>
  <c r="P418"/>
  <c r="P419"/>
  <c r="P420"/>
  <c r="P421"/>
  <c r="P422"/>
  <c r="P423"/>
  <c r="P424"/>
  <c r="P425"/>
  <c r="P426"/>
  <c r="P427"/>
  <c r="P428"/>
  <c r="P429"/>
  <c r="P430"/>
  <c r="P432"/>
  <c r="P433"/>
  <c r="P434"/>
  <c r="P435"/>
  <c r="P436"/>
  <c r="P443"/>
  <c r="P444"/>
  <c r="P445"/>
  <c r="P446"/>
  <c r="P447"/>
  <c r="P448"/>
  <c r="P449"/>
  <c r="P450"/>
  <c r="P451"/>
  <c r="P452"/>
  <c r="P453"/>
  <c r="P454"/>
  <c r="P455"/>
  <c r="P456"/>
  <c r="P457"/>
  <c r="P458"/>
  <c r="P459"/>
  <c r="P460"/>
  <c r="P467"/>
  <c r="P468"/>
  <c r="P469"/>
  <c r="P470"/>
  <c r="P471"/>
  <c r="P472"/>
  <c r="P473"/>
  <c r="P474"/>
  <c r="P475"/>
  <c r="P476"/>
  <c r="P477"/>
  <c r="P478"/>
  <c r="P479"/>
  <c r="P480"/>
  <c r="P481"/>
  <c r="Q481" i="5" s="1"/>
  <c r="P482" i="3"/>
  <c r="P483"/>
  <c r="P484"/>
  <c r="P485"/>
  <c r="Q485" i="5" s="1"/>
  <c r="P486" i="3"/>
  <c r="P487"/>
  <c r="P488"/>
  <c r="P489"/>
  <c r="Q489" i="5" s="1"/>
  <c r="P490" i="3"/>
  <c r="P497"/>
  <c r="P516"/>
  <c r="P524"/>
  <c r="P525"/>
  <c r="P526"/>
  <c r="P527"/>
  <c r="P528"/>
  <c r="P531"/>
  <c r="P532"/>
  <c r="P533"/>
  <c r="P534"/>
  <c r="P536"/>
  <c r="P537"/>
  <c r="P538"/>
  <c r="P539"/>
  <c r="P540"/>
  <c r="P542"/>
  <c r="P543"/>
  <c r="P544"/>
  <c r="Q544" i="5" s="1"/>
  <c r="P545" i="3"/>
  <c r="P546"/>
  <c r="P548"/>
  <c r="P549"/>
  <c r="P550"/>
  <c r="P551"/>
  <c r="P552"/>
  <c r="P554"/>
  <c r="P555"/>
  <c r="P556"/>
  <c r="P557"/>
  <c r="P558"/>
  <c r="P560"/>
  <c r="P561"/>
  <c r="Q561" i="5" s="1"/>
  <c r="P562" i="3"/>
  <c r="P563"/>
  <c r="P564"/>
  <c r="P566"/>
  <c r="P567"/>
  <c r="P568"/>
  <c r="P569"/>
  <c r="P570"/>
  <c r="P572"/>
  <c r="P573"/>
  <c r="Q573" i="5" s="1"/>
  <c r="P574" i="3"/>
  <c r="P575"/>
  <c r="P576"/>
  <c r="P578"/>
  <c r="P579"/>
  <c r="P580"/>
  <c r="P581"/>
  <c r="P582"/>
  <c r="Q582" i="5" s="1"/>
  <c r="P584" i="3"/>
  <c r="P585"/>
  <c r="P586"/>
  <c r="P587"/>
  <c r="P588"/>
  <c r="P590"/>
  <c r="P591"/>
  <c r="P592"/>
  <c r="P593"/>
  <c r="P594"/>
  <c r="P596"/>
  <c r="P597"/>
  <c r="Q597" i="5" s="1"/>
  <c r="P598" i="3"/>
  <c r="P599"/>
  <c r="P600"/>
  <c r="P602"/>
  <c r="Q602" i="5" s="1"/>
  <c r="P603" i="3"/>
  <c r="P604"/>
  <c r="P605"/>
  <c r="P606"/>
  <c r="Q606" i="5" s="1"/>
  <c r="P608" i="3"/>
  <c r="P609"/>
  <c r="P610"/>
  <c r="P611"/>
  <c r="P612"/>
  <c r="P614"/>
  <c r="Q614" i="5" s="1"/>
  <c r="P615" i="3"/>
  <c r="P616"/>
  <c r="P617"/>
  <c r="P618"/>
  <c r="P620"/>
  <c r="P621"/>
  <c r="Q621" i="5" s="1"/>
  <c r="P622" i="3"/>
  <c r="P623"/>
  <c r="P624"/>
  <c r="P631"/>
  <c r="P632"/>
  <c r="P633"/>
  <c r="P634"/>
  <c r="P635"/>
  <c r="P636"/>
  <c r="P637"/>
  <c r="P639"/>
  <c r="P640"/>
  <c r="P641"/>
  <c r="P642"/>
  <c r="P644"/>
  <c r="P645"/>
  <c r="Q645" i="5" s="1"/>
  <c r="P646" i="3"/>
  <c r="P647"/>
  <c r="P648"/>
  <c r="P649"/>
  <c r="P650"/>
  <c r="P651"/>
  <c r="P652"/>
  <c r="P653"/>
  <c r="P654"/>
  <c r="P655"/>
  <c r="P656"/>
  <c r="P657"/>
  <c r="P658"/>
  <c r="P659"/>
  <c r="P660"/>
  <c r="P667"/>
  <c r="Q667" i="5" s="1"/>
  <c r="P668" i="3"/>
  <c r="P669"/>
  <c r="P670"/>
  <c r="P671"/>
  <c r="Q671" i="5" s="1"/>
  <c r="P672" i="3"/>
  <c r="P673"/>
  <c r="P675"/>
  <c r="P676"/>
  <c r="P677"/>
  <c r="P678"/>
  <c r="Q678" i="5" s="1"/>
  <c r="P679" i="3"/>
  <c r="P681"/>
  <c r="P682"/>
  <c r="P683"/>
  <c r="P684"/>
  <c r="P685"/>
  <c r="P686"/>
  <c r="P687"/>
  <c r="P688"/>
  <c r="P689"/>
  <c r="P690"/>
  <c r="P691"/>
  <c r="P692"/>
  <c r="P693"/>
  <c r="P694"/>
  <c r="P695"/>
  <c r="P696"/>
  <c r="P697"/>
  <c r="P698"/>
  <c r="P699"/>
  <c r="P700"/>
  <c r="P701"/>
  <c r="P702"/>
  <c r="P703"/>
  <c r="P705"/>
  <c r="P706"/>
  <c r="Q706" i="5" s="1"/>
  <c r="P707" i="3"/>
  <c r="P708"/>
  <c r="P709"/>
  <c r="P716"/>
  <c r="P723"/>
  <c r="P730"/>
  <c r="P731"/>
  <c r="P732"/>
  <c r="P733"/>
  <c r="P734"/>
  <c r="P735"/>
  <c r="P736"/>
  <c r="P737"/>
  <c r="P738"/>
  <c r="P739"/>
  <c r="P740"/>
  <c r="P741"/>
  <c r="P742"/>
  <c r="P743"/>
  <c r="P744"/>
  <c r="P745"/>
  <c r="P746"/>
  <c r="P747"/>
  <c r="P748"/>
  <c r="P749"/>
  <c r="P750"/>
  <c r="P751"/>
  <c r="P752"/>
  <c r="P753"/>
  <c r="P760"/>
  <c r="P761"/>
  <c r="P762"/>
  <c r="P763"/>
  <c r="P764"/>
  <c r="P765"/>
  <c r="P766"/>
  <c r="P767"/>
  <c r="P768"/>
  <c r="P769"/>
  <c r="P770"/>
  <c r="P771"/>
  <c r="P772"/>
  <c r="P773"/>
  <c r="P774"/>
  <c r="P775"/>
  <c r="P776"/>
  <c r="P777"/>
  <c r="P778"/>
  <c r="P779"/>
  <c r="P780"/>
  <c r="P781"/>
  <c r="P782"/>
  <c r="P783"/>
  <c r="P784"/>
  <c r="P785"/>
  <c r="P786"/>
  <c r="P787"/>
  <c r="P788"/>
  <c r="P789"/>
  <c r="P790"/>
  <c r="P791"/>
  <c r="P792"/>
  <c r="P793"/>
  <c r="P794"/>
  <c r="P795"/>
  <c r="P796"/>
  <c r="P797"/>
  <c r="P804"/>
  <c r="P805"/>
  <c r="P806"/>
  <c r="P807"/>
  <c r="P808"/>
  <c r="P809"/>
  <c r="P810"/>
  <c r="P811"/>
  <c r="P812"/>
  <c r="P813"/>
  <c r="P814"/>
  <c r="P815"/>
  <c r="P816"/>
  <c r="P817"/>
  <c r="P818"/>
  <c r="P819"/>
  <c r="P820"/>
  <c r="P821"/>
  <c r="P822"/>
  <c r="P823"/>
  <c r="P824"/>
  <c r="P825"/>
  <c r="P826"/>
  <c r="P827"/>
  <c r="P828"/>
  <c r="P835"/>
  <c r="P842"/>
  <c r="P843"/>
  <c r="P844"/>
  <c r="P845"/>
  <c r="P846"/>
  <c r="P847"/>
  <c r="P848"/>
  <c r="P849"/>
  <c r="P850"/>
  <c r="P851"/>
  <c r="P852"/>
  <c r="P853"/>
  <c r="P854"/>
  <c r="P855"/>
  <c r="P856"/>
  <c r="P857"/>
  <c r="P858"/>
  <c r="P859"/>
  <c r="P860"/>
  <c r="P861"/>
  <c r="P862"/>
  <c r="P863"/>
  <c r="P864"/>
  <c r="P865"/>
  <c r="Q865" i="5" s="1"/>
  <c r="P866" i="3"/>
  <c r="P868"/>
  <c r="P869"/>
  <c r="P870"/>
  <c r="P871"/>
  <c r="P872"/>
  <c r="P879"/>
  <c r="P880"/>
  <c r="P881"/>
  <c r="P882"/>
  <c r="P883"/>
  <c r="P884"/>
  <c r="P885"/>
  <c r="P886"/>
  <c r="P887"/>
  <c r="P888"/>
  <c r="P889"/>
  <c r="P890"/>
  <c r="P891"/>
  <c r="P892"/>
  <c r="P893"/>
  <c r="P894"/>
  <c r="P895"/>
  <c r="P896"/>
  <c r="P897"/>
  <c r="P898"/>
  <c r="P899"/>
  <c r="P900"/>
  <c r="P901"/>
  <c r="P902"/>
  <c r="P903"/>
  <c r="P904"/>
  <c r="P905"/>
  <c r="P906"/>
  <c r="P907"/>
  <c r="P908"/>
  <c r="P909"/>
  <c r="P910"/>
  <c r="P911"/>
  <c r="P912"/>
  <c r="P913"/>
  <c r="P914"/>
  <c r="P915"/>
  <c r="P917"/>
  <c r="P918"/>
  <c r="P919"/>
  <c r="P920"/>
  <c r="P921"/>
  <c r="P923"/>
  <c r="P924"/>
  <c r="P925"/>
  <c r="P926"/>
  <c r="P927"/>
  <c r="P928"/>
  <c r="P929"/>
  <c r="P930"/>
  <c r="P931"/>
  <c r="P932"/>
  <c r="P933"/>
  <c r="P934"/>
  <c r="P935"/>
  <c r="P936"/>
  <c r="P937"/>
  <c r="P938"/>
  <c r="P939"/>
  <c r="P941"/>
  <c r="P942"/>
  <c r="Q942" i="5" s="1"/>
  <c r="P943" i="3"/>
  <c r="P944"/>
  <c r="P945"/>
  <c r="P947"/>
  <c r="Q947" i="5" s="1"/>
  <c r="P948" i="3"/>
  <c r="P949"/>
  <c r="P950"/>
  <c r="P951"/>
  <c r="Q951" i="5" s="1"/>
  <c r="P952" i="3"/>
  <c r="P953"/>
  <c r="P954"/>
  <c r="P955"/>
  <c r="Q955" i="5" s="1"/>
  <c r="P956" i="3"/>
  <c r="P957"/>
  <c r="P958"/>
  <c r="P959"/>
  <c r="Q959" i="5" s="1"/>
  <c r="P960" i="3"/>
  <c r="P961"/>
  <c r="P962"/>
  <c r="P963"/>
  <c r="Q963" i="5" s="1"/>
  <c r="P964" i="3"/>
  <c r="P965"/>
  <c r="P966"/>
  <c r="P967"/>
  <c r="Q967" i="5" s="1"/>
  <c r="P968" i="3"/>
  <c r="P969"/>
  <c r="P970"/>
  <c r="P971"/>
  <c r="Q971" i="5" s="1"/>
  <c r="P972" i="3"/>
  <c r="P973"/>
  <c r="P974"/>
  <c r="P975"/>
  <c r="Q975" i="5" s="1"/>
  <c r="P976" i="3"/>
  <c r="P977"/>
  <c r="P978"/>
  <c r="P979"/>
  <c r="P980"/>
  <c r="P981"/>
  <c r="P982"/>
  <c r="P983"/>
  <c r="P984"/>
  <c r="P985"/>
  <c r="P986"/>
  <c r="P987"/>
  <c r="P988"/>
  <c r="P989"/>
  <c r="P990"/>
  <c r="P991"/>
  <c r="P992"/>
  <c r="P993"/>
  <c r="P994"/>
  <c r="P995"/>
  <c r="P996"/>
  <c r="P997"/>
  <c r="P998"/>
  <c r="P999"/>
  <c r="P1000"/>
  <c r="P1001"/>
  <c r="P1002"/>
  <c r="P1003"/>
  <c r="P1004"/>
  <c r="P1005"/>
  <c r="P1006"/>
  <c r="P1007"/>
  <c r="P1008"/>
  <c r="P1009"/>
  <c r="P1010"/>
  <c r="P1011"/>
  <c r="D647"/>
  <c r="D646"/>
  <c r="D645"/>
  <c r="D644"/>
  <c r="M431"/>
  <c r="M304" s="1"/>
  <c r="N431"/>
  <c r="N304" s="1"/>
  <c r="O431"/>
  <c r="O304" s="1"/>
  <c r="M305"/>
  <c r="M286" s="1"/>
  <c r="N305"/>
  <c r="N286" s="1"/>
  <c r="O305"/>
  <c r="O286" s="1"/>
  <c r="M306"/>
  <c r="M287" s="1"/>
  <c r="N306"/>
  <c r="N287" s="1"/>
  <c r="O306"/>
  <c r="O287" s="1"/>
  <c r="M307"/>
  <c r="M288" s="1"/>
  <c r="N307"/>
  <c r="N288" s="1"/>
  <c r="O307"/>
  <c r="O288" s="1"/>
  <c r="M308"/>
  <c r="M289" s="1"/>
  <c r="N308"/>
  <c r="N289" s="1"/>
  <c r="O308"/>
  <c r="O289" s="1"/>
  <c r="L305"/>
  <c r="P305" s="1"/>
  <c r="L306"/>
  <c r="P306" s="1"/>
  <c r="L307"/>
  <c r="L308"/>
  <c r="P308" s="1"/>
  <c r="L431"/>
  <c r="L304" s="1"/>
  <c r="D432"/>
  <c r="D433"/>
  <c r="D434"/>
  <c r="D435"/>
  <c r="D429"/>
  <c r="D1011"/>
  <c r="D1010"/>
  <c r="D1009"/>
  <c r="D1008"/>
  <c r="D1007"/>
  <c r="D1006"/>
  <c r="D1005"/>
  <c r="D1004"/>
  <c r="D1003"/>
  <c r="D1002"/>
  <c r="D1001"/>
  <c r="D1000"/>
  <c r="D999"/>
  <c r="D998"/>
  <c r="D997"/>
  <c r="D996"/>
  <c r="D995"/>
  <c r="D994"/>
  <c r="D993"/>
  <c r="D992"/>
  <c r="D991"/>
  <c r="D990"/>
  <c r="D989"/>
  <c r="D988"/>
  <c r="D987"/>
  <c r="D986"/>
  <c r="D985"/>
  <c r="D984"/>
  <c r="D983"/>
  <c r="D982"/>
  <c r="D981"/>
  <c r="D980"/>
  <c r="D979"/>
  <c r="D978"/>
  <c r="D977"/>
  <c r="D976"/>
  <c r="D975"/>
  <c r="D974"/>
  <c r="D973"/>
  <c r="D972"/>
  <c r="D971"/>
  <c r="D970"/>
  <c r="D969"/>
  <c r="D968"/>
  <c r="D967"/>
  <c r="D966"/>
  <c r="D965"/>
  <c r="D964"/>
  <c r="D963"/>
  <c r="D962"/>
  <c r="D961"/>
  <c r="D960"/>
  <c r="D959"/>
  <c r="D958"/>
  <c r="D957"/>
  <c r="D956"/>
  <c r="D955"/>
  <c r="D954"/>
  <c r="D953"/>
  <c r="D952"/>
  <c r="D951"/>
  <c r="D950"/>
  <c r="D949"/>
  <c r="D948"/>
  <c r="D947"/>
  <c r="O946"/>
  <c r="N946"/>
  <c r="M946"/>
  <c r="L946"/>
  <c r="K946"/>
  <c r="J946"/>
  <c r="I946"/>
  <c r="H946"/>
  <c r="G946"/>
  <c r="F946"/>
  <c r="E946"/>
  <c r="D945"/>
  <c r="D944"/>
  <c r="D943"/>
  <c r="D942"/>
  <c r="D941"/>
  <c r="O940"/>
  <c r="O45" s="1"/>
  <c r="N940"/>
  <c r="N45" s="1"/>
  <c r="M940"/>
  <c r="M45" s="1"/>
  <c r="L940"/>
  <c r="L45" s="1"/>
  <c r="K940"/>
  <c r="J940"/>
  <c r="I940"/>
  <c r="H940"/>
  <c r="G940"/>
  <c r="F940"/>
  <c r="E940"/>
  <c r="D939"/>
  <c r="D938"/>
  <c r="D937"/>
  <c r="D936"/>
  <c r="D935"/>
  <c r="D934"/>
  <c r="D933"/>
  <c r="D932"/>
  <c r="D931"/>
  <c r="D930"/>
  <c r="D929"/>
  <c r="D928"/>
  <c r="D927"/>
  <c r="D926"/>
  <c r="D925"/>
  <c r="D924"/>
  <c r="D923"/>
  <c r="O922"/>
  <c r="N922"/>
  <c r="M922"/>
  <c r="L922"/>
  <c r="K922"/>
  <c r="J922"/>
  <c r="I922"/>
  <c r="H922"/>
  <c r="G922"/>
  <c r="F922"/>
  <c r="E922"/>
  <c r="D921"/>
  <c r="D920"/>
  <c r="D919"/>
  <c r="D918"/>
  <c r="D917"/>
  <c r="O916"/>
  <c r="O873" s="1"/>
  <c r="N916"/>
  <c r="N873" s="1"/>
  <c r="M916"/>
  <c r="M873" s="1"/>
  <c r="L916"/>
  <c r="L873" s="1"/>
  <c r="K916"/>
  <c r="J916"/>
  <c r="I916"/>
  <c r="H916"/>
  <c r="G916"/>
  <c r="F916"/>
  <c r="E916"/>
  <c r="D915"/>
  <c r="D914"/>
  <c r="D913"/>
  <c r="D912"/>
  <c r="D911"/>
  <c r="D910"/>
  <c r="D909"/>
  <c r="D908"/>
  <c r="D907"/>
  <c r="D906"/>
  <c r="D905"/>
  <c r="D904"/>
  <c r="D903"/>
  <c r="D902"/>
  <c r="D901"/>
  <c r="D900"/>
  <c r="D899"/>
  <c r="D898"/>
  <c r="D897"/>
  <c r="D896"/>
  <c r="D895"/>
  <c r="D894"/>
  <c r="D893"/>
  <c r="D892"/>
  <c r="D891"/>
  <c r="D890"/>
  <c r="D889"/>
  <c r="D888"/>
  <c r="D887"/>
  <c r="D886"/>
  <c r="D885"/>
  <c r="D884"/>
  <c r="D883"/>
  <c r="D882"/>
  <c r="D881"/>
  <c r="D880"/>
  <c r="O878"/>
  <c r="O841" s="1"/>
  <c r="O834" s="1"/>
  <c r="N878"/>
  <c r="N841" s="1"/>
  <c r="N834" s="1"/>
  <c r="M878"/>
  <c r="M841" s="1"/>
  <c r="M834" s="1"/>
  <c r="L878"/>
  <c r="L841" s="1"/>
  <c r="O877"/>
  <c r="O840" s="1"/>
  <c r="O833" s="1"/>
  <c r="N877"/>
  <c r="M877"/>
  <c r="M840" s="1"/>
  <c r="M833" s="1"/>
  <c r="L877"/>
  <c r="L840" s="1"/>
  <c r="L833" s="1"/>
  <c r="O876"/>
  <c r="O839" s="1"/>
  <c r="O832" s="1"/>
  <c r="N876"/>
  <c r="N839" s="1"/>
  <c r="N832" s="1"/>
  <c r="M876"/>
  <c r="M839" s="1"/>
  <c r="M832" s="1"/>
  <c r="L876"/>
  <c r="L839" s="1"/>
  <c r="O875"/>
  <c r="O838" s="1"/>
  <c r="O831" s="1"/>
  <c r="N875"/>
  <c r="N838" s="1"/>
  <c r="N831" s="1"/>
  <c r="M875"/>
  <c r="M838" s="1"/>
  <c r="M831" s="1"/>
  <c r="L875"/>
  <c r="L838" s="1"/>
  <c r="O874"/>
  <c r="O837" s="1"/>
  <c r="O830" s="1"/>
  <c r="N874"/>
  <c r="N837" s="1"/>
  <c r="N830" s="1"/>
  <c r="M874"/>
  <c r="M837" s="1"/>
  <c r="M830" s="1"/>
  <c r="L874"/>
  <c r="L837" s="1"/>
  <c r="D872"/>
  <c r="D871"/>
  <c r="D870"/>
  <c r="D869"/>
  <c r="D868"/>
  <c r="O867"/>
  <c r="N867"/>
  <c r="M867"/>
  <c r="L867"/>
  <c r="K867"/>
  <c r="K836" s="1"/>
  <c r="K829" s="1"/>
  <c r="J867"/>
  <c r="J836" s="1"/>
  <c r="J829" s="1"/>
  <c r="I867"/>
  <c r="I836" s="1"/>
  <c r="I829" s="1"/>
  <c r="H867"/>
  <c r="H836" s="1"/>
  <c r="H829" s="1"/>
  <c r="G867"/>
  <c r="G836" s="1"/>
  <c r="G829" s="1"/>
  <c r="F867"/>
  <c r="F836" s="1"/>
  <c r="F829" s="1"/>
  <c r="E867"/>
  <c r="E836" s="1"/>
  <c r="D866"/>
  <c r="D865"/>
  <c r="D864"/>
  <c r="D863"/>
  <c r="D862"/>
  <c r="D861"/>
  <c r="D860"/>
  <c r="D859"/>
  <c r="D858"/>
  <c r="D857"/>
  <c r="D856"/>
  <c r="D855"/>
  <c r="D854"/>
  <c r="D853"/>
  <c r="D852"/>
  <c r="D851"/>
  <c r="D850"/>
  <c r="D849"/>
  <c r="D848"/>
  <c r="D847"/>
  <c r="D846"/>
  <c r="D845"/>
  <c r="D844"/>
  <c r="D843"/>
  <c r="D842"/>
  <c r="K841"/>
  <c r="K834" s="1"/>
  <c r="J841"/>
  <c r="J834" s="1"/>
  <c r="I841"/>
  <c r="I834" s="1"/>
  <c r="H841"/>
  <c r="H834" s="1"/>
  <c r="G841"/>
  <c r="G834" s="1"/>
  <c r="F841"/>
  <c r="F834" s="1"/>
  <c r="E841"/>
  <c r="E834" s="1"/>
  <c r="N840"/>
  <c r="N833" s="1"/>
  <c r="K840"/>
  <c r="K833" s="1"/>
  <c r="J840"/>
  <c r="J833" s="1"/>
  <c r="I840"/>
  <c r="I833" s="1"/>
  <c r="H840"/>
  <c r="H833" s="1"/>
  <c r="G840"/>
  <c r="G833" s="1"/>
  <c r="F840"/>
  <c r="F833" s="1"/>
  <c r="E840"/>
  <c r="E833" s="1"/>
  <c r="K839"/>
  <c r="K832" s="1"/>
  <c r="J839"/>
  <c r="J832" s="1"/>
  <c r="I839"/>
  <c r="I832" s="1"/>
  <c r="H839"/>
  <c r="H832" s="1"/>
  <c r="G839"/>
  <c r="G832" s="1"/>
  <c r="F839"/>
  <c r="F832" s="1"/>
  <c r="E839"/>
  <c r="E832" s="1"/>
  <c r="K838"/>
  <c r="K831" s="1"/>
  <c r="J838"/>
  <c r="J831" s="1"/>
  <c r="I838"/>
  <c r="I831" s="1"/>
  <c r="H838"/>
  <c r="H831" s="1"/>
  <c r="G838"/>
  <c r="G831" s="1"/>
  <c r="F838"/>
  <c r="F831" s="1"/>
  <c r="E838"/>
  <c r="E831" s="1"/>
  <c r="K837"/>
  <c r="K830" s="1"/>
  <c r="J837"/>
  <c r="J830" s="1"/>
  <c r="I837"/>
  <c r="I830" s="1"/>
  <c r="H837"/>
  <c r="H830" s="1"/>
  <c r="G837"/>
  <c r="G830" s="1"/>
  <c r="F837"/>
  <c r="F830" s="1"/>
  <c r="E837"/>
  <c r="D828"/>
  <c r="D827"/>
  <c r="D826"/>
  <c r="D825"/>
  <c r="D824"/>
  <c r="D823"/>
  <c r="D822"/>
  <c r="D821"/>
  <c r="D820"/>
  <c r="D819"/>
  <c r="D818"/>
  <c r="D817"/>
  <c r="D816"/>
  <c r="D815"/>
  <c r="D814"/>
  <c r="D813"/>
  <c r="D812"/>
  <c r="D811"/>
  <c r="D810"/>
  <c r="D809"/>
  <c r="D808"/>
  <c r="D807"/>
  <c r="D806"/>
  <c r="D805"/>
  <c r="O803"/>
  <c r="N803"/>
  <c r="M803"/>
  <c r="L803"/>
  <c r="K803"/>
  <c r="J803"/>
  <c r="I803"/>
  <c r="H803"/>
  <c r="G803"/>
  <c r="F803"/>
  <c r="E803"/>
  <c r="O802"/>
  <c r="N802"/>
  <c r="M802"/>
  <c r="L802"/>
  <c r="K802"/>
  <c r="J802"/>
  <c r="I802"/>
  <c r="H802"/>
  <c r="G802"/>
  <c r="F802"/>
  <c r="E802"/>
  <c r="O801"/>
  <c r="N801"/>
  <c r="M801"/>
  <c r="L801"/>
  <c r="K801"/>
  <c r="J801"/>
  <c r="I801"/>
  <c r="H801"/>
  <c r="G801"/>
  <c r="F801"/>
  <c r="E801"/>
  <c r="O800"/>
  <c r="N800"/>
  <c r="M800"/>
  <c r="L800"/>
  <c r="K800"/>
  <c r="J800"/>
  <c r="I800"/>
  <c r="H800"/>
  <c r="G800"/>
  <c r="F800"/>
  <c r="E800"/>
  <c r="O799"/>
  <c r="N799"/>
  <c r="M799"/>
  <c r="L799"/>
  <c r="K799"/>
  <c r="J799"/>
  <c r="I799"/>
  <c r="H799"/>
  <c r="G799"/>
  <c r="F799"/>
  <c r="E799"/>
  <c r="O798"/>
  <c r="N798"/>
  <c r="M798"/>
  <c r="L798"/>
  <c r="K798"/>
  <c r="J798"/>
  <c r="I798"/>
  <c r="H798"/>
  <c r="G798"/>
  <c r="F798"/>
  <c r="E798"/>
  <c r="D797"/>
  <c r="D796"/>
  <c r="D795"/>
  <c r="D794"/>
  <c r="D793"/>
  <c r="D792"/>
  <c r="D791"/>
  <c r="D790"/>
  <c r="D789"/>
  <c r="D788"/>
  <c r="D787"/>
  <c r="D786"/>
  <c r="D785"/>
  <c r="D784"/>
  <c r="D783"/>
  <c r="D782"/>
  <c r="D781"/>
  <c r="D780"/>
  <c r="D779"/>
  <c r="D778"/>
  <c r="D777"/>
  <c r="D776"/>
  <c r="D775"/>
  <c r="D774"/>
  <c r="D773"/>
  <c r="D772"/>
  <c r="D771"/>
  <c r="D770"/>
  <c r="D769"/>
  <c r="D768"/>
  <c r="D767"/>
  <c r="D766"/>
  <c r="D765"/>
  <c r="D764"/>
  <c r="D763"/>
  <c r="D762"/>
  <c r="O759"/>
  <c r="N759"/>
  <c r="M759"/>
  <c r="L759"/>
  <c r="K759"/>
  <c r="J759"/>
  <c r="I759"/>
  <c r="H759"/>
  <c r="G759"/>
  <c r="F759"/>
  <c r="E759"/>
  <c r="O758"/>
  <c r="N758"/>
  <c r="M758"/>
  <c r="L758"/>
  <c r="K758"/>
  <c r="J758"/>
  <c r="I758"/>
  <c r="H758"/>
  <c r="G758"/>
  <c r="F758"/>
  <c r="E758"/>
  <c r="O757"/>
  <c r="N757"/>
  <c r="M757"/>
  <c r="L757"/>
  <c r="K757"/>
  <c r="J757"/>
  <c r="I757"/>
  <c r="H757"/>
  <c r="G757"/>
  <c r="F757"/>
  <c r="E757"/>
  <c r="O756"/>
  <c r="N756"/>
  <c r="M756"/>
  <c r="L756"/>
  <c r="K756"/>
  <c r="J756"/>
  <c r="I756"/>
  <c r="H756"/>
  <c r="G756"/>
  <c r="F756"/>
  <c r="E756"/>
  <c r="O755"/>
  <c r="N755"/>
  <c r="M755"/>
  <c r="L755"/>
  <c r="K755"/>
  <c r="J755"/>
  <c r="I755"/>
  <c r="H755"/>
  <c r="G755"/>
  <c r="F755"/>
  <c r="E755"/>
  <c r="O754"/>
  <c r="N754"/>
  <c r="M754"/>
  <c r="L754"/>
  <c r="K754"/>
  <c r="J754"/>
  <c r="I754"/>
  <c r="H754"/>
  <c r="G754"/>
  <c r="F754"/>
  <c r="E754"/>
  <c r="D753"/>
  <c r="D752"/>
  <c r="D751"/>
  <c r="D750"/>
  <c r="D749"/>
  <c r="D748"/>
  <c r="D747"/>
  <c r="D746"/>
  <c r="D745"/>
  <c r="D744"/>
  <c r="D743"/>
  <c r="D742"/>
  <c r="D741"/>
  <c r="D740"/>
  <c r="D739"/>
  <c r="D738"/>
  <c r="D737"/>
  <c r="D736"/>
  <c r="D735"/>
  <c r="D734"/>
  <c r="D733"/>
  <c r="D732"/>
  <c r="D731"/>
  <c r="D730"/>
  <c r="O729"/>
  <c r="N729"/>
  <c r="N522" s="1"/>
  <c r="N44" s="1"/>
  <c r="M729"/>
  <c r="M522" s="1"/>
  <c r="M44" s="1"/>
  <c r="L729"/>
  <c r="L522" s="1"/>
  <c r="L44" s="1"/>
  <c r="K729"/>
  <c r="K522" s="1"/>
  <c r="K44" s="1"/>
  <c r="J729"/>
  <c r="J522" s="1"/>
  <c r="J44" s="1"/>
  <c r="I729"/>
  <c r="I522" s="1"/>
  <c r="I44" s="1"/>
  <c r="H729"/>
  <c r="H522" s="1"/>
  <c r="H44" s="1"/>
  <c r="G729"/>
  <c r="F729"/>
  <c r="F522" s="1"/>
  <c r="F44" s="1"/>
  <c r="E729"/>
  <c r="E522" s="1"/>
  <c r="E44" s="1"/>
  <c r="O728"/>
  <c r="O521" s="1"/>
  <c r="O43" s="1"/>
  <c r="N728"/>
  <c r="M728"/>
  <c r="M521" s="1"/>
  <c r="M43" s="1"/>
  <c r="L728"/>
  <c r="L521" s="1"/>
  <c r="L43" s="1"/>
  <c r="K728"/>
  <c r="K521" s="1"/>
  <c r="K43" s="1"/>
  <c r="J728"/>
  <c r="J521" s="1"/>
  <c r="J43" s="1"/>
  <c r="I728"/>
  <c r="I521" s="1"/>
  <c r="I43" s="1"/>
  <c r="H728"/>
  <c r="H521" s="1"/>
  <c r="H43" s="1"/>
  <c r="G728"/>
  <c r="G521" s="1"/>
  <c r="G43" s="1"/>
  <c r="F728"/>
  <c r="E728"/>
  <c r="E521" s="1"/>
  <c r="E43" s="1"/>
  <c r="O727"/>
  <c r="O520" s="1"/>
  <c r="O42" s="1"/>
  <c r="N727"/>
  <c r="N520" s="1"/>
  <c r="N42" s="1"/>
  <c r="M727"/>
  <c r="L727"/>
  <c r="L520" s="1"/>
  <c r="K727"/>
  <c r="K520" s="1"/>
  <c r="K42" s="1"/>
  <c r="J727"/>
  <c r="J520" s="1"/>
  <c r="J42" s="1"/>
  <c r="I727"/>
  <c r="H727"/>
  <c r="H520" s="1"/>
  <c r="H42" s="1"/>
  <c r="G727"/>
  <c r="G520" s="1"/>
  <c r="G42" s="1"/>
  <c r="F727"/>
  <c r="F520" s="1"/>
  <c r="F42" s="1"/>
  <c r="E727"/>
  <c r="E520" s="1"/>
  <c r="E42" s="1"/>
  <c r="O726"/>
  <c r="O519" s="1"/>
  <c r="O41" s="1"/>
  <c r="N726"/>
  <c r="N519" s="1"/>
  <c r="N41" s="1"/>
  <c r="M726"/>
  <c r="M519" s="1"/>
  <c r="M41" s="1"/>
  <c r="L726"/>
  <c r="L519" s="1"/>
  <c r="L41" s="1"/>
  <c r="K726"/>
  <c r="K519" s="1"/>
  <c r="K41" s="1"/>
  <c r="J726"/>
  <c r="J519" s="1"/>
  <c r="J41" s="1"/>
  <c r="I726"/>
  <c r="I519" s="1"/>
  <c r="I41" s="1"/>
  <c r="H726"/>
  <c r="G726"/>
  <c r="G519" s="1"/>
  <c r="G41" s="1"/>
  <c r="F726"/>
  <c r="F519" s="1"/>
  <c r="F41" s="1"/>
  <c r="E726"/>
  <c r="E519" s="1"/>
  <c r="O725"/>
  <c r="N725"/>
  <c r="M725"/>
  <c r="M518" s="1"/>
  <c r="M40" s="1"/>
  <c r="L725"/>
  <c r="K725"/>
  <c r="K518" s="1"/>
  <c r="K40" s="1"/>
  <c r="J725"/>
  <c r="I725"/>
  <c r="I518" s="1"/>
  <c r="I40" s="1"/>
  <c r="H725"/>
  <c r="G725"/>
  <c r="G518" s="1"/>
  <c r="G40" s="1"/>
  <c r="F725"/>
  <c r="E725"/>
  <c r="E518" s="1"/>
  <c r="E40" s="1"/>
  <c r="O724"/>
  <c r="N724"/>
  <c r="M724"/>
  <c r="L724"/>
  <c r="K724"/>
  <c r="J724"/>
  <c r="I724"/>
  <c r="H724"/>
  <c r="G724"/>
  <c r="F724"/>
  <c r="E724"/>
  <c r="D723"/>
  <c r="O722"/>
  <c r="O503" s="1"/>
  <c r="N722"/>
  <c r="N503" s="1"/>
  <c r="M722"/>
  <c r="L722"/>
  <c r="L503" s="1"/>
  <c r="K722"/>
  <c r="K503" s="1"/>
  <c r="J722"/>
  <c r="J503" s="1"/>
  <c r="I722"/>
  <c r="H722"/>
  <c r="H503" s="1"/>
  <c r="G722"/>
  <c r="G503" s="1"/>
  <c r="F722"/>
  <c r="F503" s="1"/>
  <c r="E722"/>
  <c r="O721"/>
  <c r="O502" s="1"/>
  <c r="N721"/>
  <c r="N502" s="1"/>
  <c r="M721"/>
  <c r="M502" s="1"/>
  <c r="L721"/>
  <c r="K721"/>
  <c r="K502" s="1"/>
  <c r="J721"/>
  <c r="J502" s="1"/>
  <c r="I721"/>
  <c r="I502" s="1"/>
  <c r="H721"/>
  <c r="G721"/>
  <c r="G502" s="1"/>
  <c r="F721"/>
  <c r="F502" s="1"/>
  <c r="E721"/>
  <c r="E502" s="1"/>
  <c r="O720"/>
  <c r="N720"/>
  <c r="N501" s="1"/>
  <c r="M720"/>
  <c r="M501" s="1"/>
  <c r="L720"/>
  <c r="L501" s="1"/>
  <c r="K720"/>
  <c r="J720"/>
  <c r="J501" s="1"/>
  <c r="I720"/>
  <c r="I501" s="1"/>
  <c r="H720"/>
  <c r="H501" s="1"/>
  <c r="G720"/>
  <c r="F720"/>
  <c r="F501" s="1"/>
  <c r="E720"/>
  <c r="E501" s="1"/>
  <c r="O719"/>
  <c r="O500" s="1"/>
  <c r="N719"/>
  <c r="M719"/>
  <c r="M500" s="1"/>
  <c r="L719"/>
  <c r="K719"/>
  <c r="K500" s="1"/>
  <c r="J719"/>
  <c r="I719"/>
  <c r="I500" s="1"/>
  <c r="H719"/>
  <c r="H500" s="1"/>
  <c r="G719"/>
  <c r="G500" s="1"/>
  <c r="F719"/>
  <c r="E719"/>
  <c r="E500" s="1"/>
  <c r="O718"/>
  <c r="O499" s="1"/>
  <c r="N718"/>
  <c r="M718"/>
  <c r="L718"/>
  <c r="K718"/>
  <c r="K499" s="1"/>
  <c r="J718"/>
  <c r="J499" s="1"/>
  <c r="I718"/>
  <c r="H718"/>
  <c r="H499" s="1"/>
  <c r="G718"/>
  <c r="G499" s="1"/>
  <c r="F718"/>
  <c r="F499" s="1"/>
  <c r="E718"/>
  <c r="O717"/>
  <c r="N717"/>
  <c r="M717"/>
  <c r="L717"/>
  <c r="K717"/>
  <c r="J717"/>
  <c r="I717"/>
  <c r="H717"/>
  <c r="G717"/>
  <c r="F717"/>
  <c r="E717"/>
  <c r="D709"/>
  <c r="D708"/>
  <c r="D707"/>
  <c r="D706"/>
  <c r="D705"/>
  <c r="O704"/>
  <c r="N704"/>
  <c r="M704"/>
  <c r="L704"/>
  <c r="K704"/>
  <c r="J704"/>
  <c r="I704"/>
  <c r="H704"/>
  <c r="G704"/>
  <c r="F704"/>
  <c r="E704"/>
  <c r="D703"/>
  <c r="D702"/>
  <c r="D701"/>
  <c r="D700"/>
  <c r="D699"/>
  <c r="D698"/>
  <c r="D697"/>
  <c r="D696"/>
  <c r="D695"/>
  <c r="D694"/>
  <c r="D693"/>
  <c r="D692"/>
  <c r="D691"/>
  <c r="D690"/>
  <c r="D689"/>
  <c r="D688"/>
  <c r="D687"/>
  <c r="D686"/>
  <c r="D685"/>
  <c r="D684"/>
  <c r="D683"/>
  <c r="D682"/>
  <c r="D681"/>
  <c r="O680"/>
  <c r="N680"/>
  <c r="M680"/>
  <c r="L680"/>
  <c r="K680"/>
  <c r="J680"/>
  <c r="I680"/>
  <c r="H680"/>
  <c r="G680"/>
  <c r="F680"/>
  <c r="E680"/>
  <c r="D679"/>
  <c r="D678"/>
  <c r="D677"/>
  <c r="D676"/>
  <c r="D675"/>
  <c r="O674"/>
  <c r="N674"/>
  <c r="M674"/>
  <c r="L674"/>
  <c r="K674"/>
  <c r="J674"/>
  <c r="I674"/>
  <c r="H674"/>
  <c r="G674"/>
  <c r="F674"/>
  <c r="E674"/>
  <c r="D673"/>
  <c r="D672"/>
  <c r="D671"/>
  <c r="D670"/>
  <c r="D669"/>
  <c r="D668"/>
  <c r="O666"/>
  <c r="N666"/>
  <c r="M666"/>
  <c r="L666"/>
  <c r="K666"/>
  <c r="J666"/>
  <c r="I666"/>
  <c r="H666"/>
  <c r="G666"/>
  <c r="F666"/>
  <c r="E666"/>
  <c r="O665"/>
  <c r="N665"/>
  <c r="M665"/>
  <c r="L665"/>
  <c r="K665"/>
  <c r="J665"/>
  <c r="I665"/>
  <c r="H665"/>
  <c r="G665"/>
  <c r="F665"/>
  <c r="E665"/>
  <c r="O664"/>
  <c r="N664"/>
  <c r="M664"/>
  <c r="L664"/>
  <c r="K664"/>
  <c r="J664"/>
  <c r="I664"/>
  <c r="H664"/>
  <c r="G664"/>
  <c r="F664"/>
  <c r="E664"/>
  <c r="O663"/>
  <c r="N663"/>
  <c r="M663"/>
  <c r="L663"/>
  <c r="K663"/>
  <c r="J663"/>
  <c r="I663"/>
  <c r="H663"/>
  <c r="G663"/>
  <c r="F663"/>
  <c r="E663"/>
  <c r="O662"/>
  <c r="N662"/>
  <c r="M662"/>
  <c r="L662"/>
  <c r="K662"/>
  <c r="J662"/>
  <c r="I662"/>
  <c r="H662"/>
  <c r="G662"/>
  <c r="F662"/>
  <c r="E662"/>
  <c r="O661"/>
  <c r="N661"/>
  <c r="M661"/>
  <c r="L661"/>
  <c r="K661"/>
  <c r="J661"/>
  <c r="I661"/>
  <c r="H661"/>
  <c r="G661"/>
  <c r="F661"/>
  <c r="E661"/>
  <c r="D660"/>
  <c r="D659"/>
  <c r="D658"/>
  <c r="D657"/>
  <c r="D656"/>
  <c r="D655"/>
  <c r="D654"/>
  <c r="D653"/>
  <c r="D652"/>
  <c r="D651"/>
  <c r="D650"/>
  <c r="D649"/>
  <c r="D642"/>
  <c r="D641"/>
  <c r="D640"/>
  <c r="D639"/>
  <c r="D637"/>
  <c r="D636"/>
  <c r="D635"/>
  <c r="D634"/>
  <c r="D633"/>
  <c r="D632"/>
  <c r="O629"/>
  <c r="N629"/>
  <c r="M629"/>
  <c r="K629"/>
  <c r="J629"/>
  <c r="I629"/>
  <c r="H629"/>
  <c r="G629"/>
  <c r="F629"/>
  <c r="E629"/>
  <c r="O628"/>
  <c r="N628"/>
  <c r="M628"/>
  <c r="K628"/>
  <c r="J628"/>
  <c r="I628"/>
  <c r="H628"/>
  <c r="G628"/>
  <c r="F628"/>
  <c r="E628"/>
  <c r="O627"/>
  <c r="N627"/>
  <c r="M627"/>
  <c r="K627"/>
  <c r="J627"/>
  <c r="I627"/>
  <c r="H627"/>
  <c r="G627"/>
  <c r="F627"/>
  <c r="E627"/>
  <c r="O626"/>
  <c r="N626"/>
  <c r="M626"/>
  <c r="K626"/>
  <c r="J626"/>
  <c r="I626"/>
  <c r="H626"/>
  <c r="G626"/>
  <c r="F626"/>
  <c r="E626"/>
  <c r="D624"/>
  <c r="D623"/>
  <c r="D622"/>
  <c r="D621"/>
  <c r="D620"/>
  <c r="O619"/>
  <c r="N619"/>
  <c r="M619"/>
  <c r="L619"/>
  <c r="K619"/>
  <c r="J619"/>
  <c r="I619"/>
  <c r="H619"/>
  <c r="G619"/>
  <c r="F619"/>
  <c r="E619"/>
  <c r="D618"/>
  <c r="D617"/>
  <c r="D616"/>
  <c r="D615"/>
  <c r="D614"/>
  <c r="O613"/>
  <c r="N613"/>
  <c r="M613"/>
  <c r="L613"/>
  <c r="K613"/>
  <c r="J613"/>
  <c r="I613"/>
  <c r="H613"/>
  <c r="G613"/>
  <c r="F613"/>
  <c r="E613"/>
  <c r="D612"/>
  <c r="D611"/>
  <c r="D610"/>
  <c r="D609"/>
  <c r="D608"/>
  <c r="O607"/>
  <c r="N607"/>
  <c r="M607"/>
  <c r="L607"/>
  <c r="K607"/>
  <c r="J607"/>
  <c r="I607"/>
  <c r="H607"/>
  <c r="G607"/>
  <c r="F607"/>
  <c r="E607"/>
  <c r="D606"/>
  <c r="D605"/>
  <c r="D604"/>
  <c r="D603"/>
  <c r="D602"/>
  <c r="O601"/>
  <c r="N601"/>
  <c r="M601"/>
  <c r="L601"/>
  <c r="K601"/>
  <c r="J601"/>
  <c r="I601"/>
  <c r="H601"/>
  <c r="G601"/>
  <c r="F601"/>
  <c r="E601"/>
  <c r="D600"/>
  <c r="D599"/>
  <c r="D598"/>
  <c r="D597"/>
  <c r="D596"/>
  <c r="O595"/>
  <c r="N595"/>
  <c r="M595"/>
  <c r="L595"/>
  <c r="K595"/>
  <c r="J595"/>
  <c r="I595"/>
  <c r="H595"/>
  <c r="G595"/>
  <c r="F595"/>
  <c r="E595"/>
  <c r="D594"/>
  <c r="D593"/>
  <c r="D592"/>
  <c r="D591"/>
  <c r="N590"/>
  <c r="M590"/>
  <c r="O589"/>
  <c r="L589"/>
  <c r="K589"/>
  <c r="J589"/>
  <c r="I589"/>
  <c r="H589"/>
  <c r="G589"/>
  <c r="F589"/>
  <c r="E589"/>
  <c r="D588"/>
  <c r="D587"/>
  <c r="D586"/>
  <c r="D585"/>
  <c r="D584"/>
  <c r="O583"/>
  <c r="N583"/>
  <c r="M583"/>
  <c r="L583"/>
  <c r="K583"/>
  <c r="J583"/>
  <c r="I583"/>
  <c r="H583"/>
  <c r="G583"/>
  <c r="F583"/>
  <c r="E583"/>
  <c r="D582"/>
  <c r="D581"/>
  <c r="D580"/>
  <c r="D579"/>
  <c r="D578"/>
  <c r="O577"/>
  <c r="N577"/>
  <c r="M577"/>
  <c r="L577"/>
  <c r="K577"/>
  <c r="J577"/>
  <c r="I577"/>
  <c r="H577"/>
  <c r="G577"/>
  <c r="F577"/>
  <c r="E577"/>
  <c r="D576"/>
  <c r="D575"/>
  <c r="D574"/>
  <c r="D573"/>
  <c r="D572"/>
  <c r="O571"/>
  <c r="N571"/>
  <c r="M571"/>
  <c r="L571"/>
  <c r="K571"/>
  <c r="J571"/>
  <c r="I571"/>
  <c r="H571"/>
  <c r="G571"/>
  <c r="F571"/>
  <c r="E571"/>
  <c r="D570"/>
  <c r="D569"/>
  <c r="D568"/>
  <c r="D567"/>
  <c r="D566"/>
  <c r="O565"/>
  <c r="O504" s="1"/>
  <c r="O21" s="1"/>
  <c r="N565"/>
  <c r="N504" s="1"/>
  <c r="N21" s="1"/>
  <c r="M565"/>
  <c r="M504" s="1"/>
  <c r="M21" s="1"/>
  <c r="L565"/>
  <c r="L504" s="1"/>
  <c r="L21" s="1"/>
  <c r="K565"/>
  <c r="K504" s="1"/>
  <c r="J565"/>
  <c r="J504" s="1"/>
  <c r="I565"/>
  <c r="I504" s="1"/>
  <c r="H565"/>
  <c r="H504" s="1"/>
  <c r="G565"/>
  <c r="G504" s="1"/>
  <c r="F565"/>
  <c r="F504" s="1"/>
  <c r="E565"/>
  <c r="E504" s="1"/>
  <c r="D564"/>
  <c r="D563"/>
  <c r="D562"/>
  <c r="D561"/>
  <c r="D560"/>
  <c r="O559"/>
  <c r="N559"/>
  <c r="M559"/>
  <c r="L559"/>
  <c r="K559"/>
  <c r="J559"/>
  <c r="I559"/>
  <c r="H559"/>
  <c r="G559"/>
  <c r="F559"/>
  <c r="E559"/>
  <c r="D558"/>
  <c r="D557"/>
  <c r="D556"/>
  <c r="D555"/>
  <c r="D554"/>
  <c r="O553"/>
  <c r="N553"/>
  <c r="M553"/>
  <c r="L553"/>
  <c r="K553"/>
  <c r="J553"/>
  <c r="I553"/>
  <c r="H553"/>
  <c r="G553"/>
  <c r="F553"/>
  <c r="E553"/>
  <c r="D552"/>
  <c r="D551"/>
  <c r="D550"/>
  <c r="D549"/>
  <c r="D548"/>
  <c r="O547"/>
  <c r="N547"/>
  <c r="M547"/>
  <c r="L547"/>
  <c r="K547"/>
  <c r="J547"/>
  <c r="I547"/>
  <c r="H547"/>
  <c r="G547"/>
  <c r="F547"/>
  <c r="E547"/>
  <c r="D546"/>
  <c r="D545"/>
  <c r="D544"/>
  <c r="D543"/>
  <c r="D542"/>
  <c r="O541"/>
  <c r="N541"/>
  <c r="M541"/>
  <c r="L541"/>
  <c r="K541"/>
  <c r="J541"/>
  <c r="I541"/>
  <c r="H541"/>
  <c r="G541"/>
  <c r="F541"/>
  <c r="E541"/>
  <c r="D540"/>
  <c r="D539"/>
  <c r="D538"/>
  <c r="D537"/>
  <c r="D536"/>
  <c r="O535"/>
  <c r="N535"/>
  <c r="M535"/>
  <c r="L535"/>
  <c r="K535"/>
  <c r="J535"/>
  <c r="I535"/>
  <c r="H535"/>
  <c r="G535"/>
  <c r="F535"/>
  <c r="E535"/>
  <c r="D534"/>
  <c r="D533"/>
  <c r="D532"/>
  <c r="D531"/>
  <c r="L530"/>
  <c r="L529" s="1"/>
  <c r="O529"/>
  <c r="N529"/>
  <c r="M529"/>
  <c r="K529"/>
  <c r="J529"/>
  <c r="I529"/>
  <c r="H529"/>
  <c r="G529"/>
  <c r="F529"/>
  <c r="E529"/>
  <c r="D528"/>
  <c r="D527"/>
  <c r="D526"/>
  <c r="D525"/>
  <c r="M524"/>
  <c r="O523"/>
  <c r="N523"/>
  <c r="L523"/>
  <c r="K523"/>
  <c r="J523"/>
  <c r="I523"/>
  <c r="H523"/>
  <c r="G523"/>
  <c r="F523"/>
  <c r="E523"/>
  <c r="D516"/>
  <c r="O515"/>
  <c r="O32" s="1"/>
  <c r="N515"/>
  <c r="M515"/>
  <c r="M32" s="1"/>
  <c r="L515"/>
  <c r="K515"/>
  <c r="K32" s="1"/>
  <c r="J515"/>
  <c r="I515"/>
  <c r="I32" s="1"/>
  <c r="H515"/>
  <c r="H32" s="1"/>
  <c r="G515"/>
  <c r="G32" s="1"/>
  <c r="F515"/>
  <c r="F32" s="1"/>
  <c r="E515"/>
  <c r="E32" s="1"/>
  <c r="O514"/>
  <c r="N514"/>
  <c r="N31" s="1"/>
  <c r="M514"/>
  <c r="L514"/>
  <c r="K514"/>
  <c r="J514"/>
  <c r="J31" s="1"/>
  <c r="I514"/>
  <c r="H514"/>
  <c r="H31" s="1"/>
  <c r="G514"/>
  <c r="G31" s="1"/>
  <c r="F514"/>
  <c r="F31" s="1"/>
  <c r="E514"/>
  <c r="O513"/>
  <c r="O30" s="1"/>
  <c r="N513"/>
  <c r="M513"/>
  <c r="M30" s="1"/>
  <c r="L513"/>
  <c r="K513"/>
  <c r="K30" s="1"/>
  <c r="J513"/>
  <c r="I513"/>
  <c r="I30" s="1"/>
  <c r="H513"/>
  <c r="G513"/>
  <c r="G30" s="1"/>
  <c r="F513"/>
  <c r="F30" s="1"/>
  <c r="E513"/>
  <c r="E30" s="1"/>
  <c r="O512"/>
  <c r="N512"/>
  <c r="N29" s="1"/>
  <c r="M512"/>
  <c r="L512"/>
  <c r="K512"/>
  <c r="J512"/>
  <c r="J29" s="1"/>
  <c r="I512"/>
  <c r="H512"/>
  <c r="H29" s="1"/>
  <c r="G512"/>
  <c r="F512"/>
  <c r="F29" s="1"/>
  <c r="E512"/>
  <c r="E29" s="1"/>
  <c r="O511"/>
  <c r="O28" s="1"/>
  <c r="N511"/>
  <c r="N28" s="1"/>
  <c r="M511"/>
  <c r="M28" s="1"/>
  <c r="L511"/>
  <c r="K511"/>
  <c r="K28" s="1"/>
  <c r="J511"/>
  <c r="J28" s="1"/>
  <c r="I511"/>
  <c r="I28" s="1"/>
  <c r="H511"/>
  <c r="H28" s="1"/>
  <c r="G511"/>
  <c r="G28" s="1"/>
  <c r="F511"/>
  <c r="F28" s="1"/>
  <c r="E511"/>
  <c r="E28" s="1"/>
  <c r="O509"/>
  <c r="O26" s="1"/>
  <c r="N509"/>
  <c r="N26" s="1"/>
  <c r="M509"/>
  <c r="M26" s="1"/>
  <c r="L509"/>
  <c r="L26" s="1"/>
  <c r="K509"/>
  <c r="K26" s="1"/>
  <c r="J509"/>
  <c r="J26" s="1"/>
  <c r="I509"/>
  <c r="I26" s="1"/>
  <c r="H509"/>
  <c r="H26" s="1"/>
  <c r="G509"/>
  <c r="G26" s="1"/>
  <c r="F509"/>
  <c r="F26" s="1"/>
  <c r="E509"/>
  <c r="E26" s="1"/>
  <c r="O508"/>
  <c r="O25" s="1"/>
  <c r="N508"/>
  <c r="N25" s="1"/>
  <c r="M508"/>
  <c r="M25" s="1"/>
  <c r="L508"/>
  <c r="L25" s="1"/>
  <c r="K508"/>
  <c r="K25" s="1"/>
  <c r="J508"/>
  <c r="J25" s="1"/>
  <c r="I508"/>
  <c r="I25" s="1"/>
  <c r="H508"/>
  <c r="H25" s="1"/>
  <c r="G508"/>
  <c r="G25" s="1"/>
  <c r="F508"/>
  <c r="F25" s="1"/>
  <c r="E508"/>
  <c r="E25" s="1"/>
  <c r="O507"/>
  <c r="O24" s="1"/>
  <c r="N507"/>
  <c r="N24" s="1"/>
  <c r="M507"/>
  <c r="M24" s="1"/>
  <c r="L507"/>
  <c r="L24" s="1"/>
  <c r="K507"/>
  <c r="K24" s="1"/>
  <c r="J507"/>
  <c r="J24" s="1"/>
  <c r="I507"/>
  <c r="I24" s="1"/>
  <c r="H507"/>
  <c r="H24" s="1"/>
  <c r="G507"/>
  <c r="G24" s="1"/>
  <c r="F507"/>
  <c r="F24" s="1"/>
  <c r="E507"/>
  <c r="E24" s="1"/>
  <c r="O506"/>
  <c r="O23" s="1"/>
  <c r="N506"/>
  <c r="N23" s="1"/>
  <c r="M506"/>
  <c r="M23" s="1"/>
  <c r="L506"/>
  <c r="L23" s="1"/>
  <c r="K506"/>
  <c r="K23" s="1"/>
  <c r="J506"/>
  <c r="J23" s="1"/>
  <c r="I506"/>
  <c r="I23" s="1"/>
  <c r="H506"/>
  <c r="H23" s="1"/>
  <c r="G506"/>
  <c r="G23" s="1"/>
  <c r="F506"/>
  <c r="F23" s="1"/>
  <c r="E506"/>
  <c r="E23" s="1"/>
  <c r="O505"/>
  <c r="O22" s="1"/>
  <c r="N505"/>
  <c r="N22" s="1"/>
  <c r="M505"/>
  <c r="M22" s="1"/>
  <c r="L505"/>
  <c r="L22" s="1"/>
  <c r="K505"/>
  <c r="K22" s="1"/>
  <c r="J505"/>
  <c r="J22" s="1"/>
  <c r="I505"/>
  <c r="I22" s="1"/>
  <c r="H505"/>
  <c r="H22" s="1"/>
  <c r="G505"/>
  <c r="G22" s="1"/>
  <c r="F505"/>
  <c r="F22" s="1"/>
  <c r="E505"/>
  <c r="E22" s="1"/>
  <c r="D490"/>
  <c r="D489"/>
  <c r="D488"/>
  <c r="D487"/>
  <c r="D486"/>
  <c r="D485"/>
  <c r="D484"/>
  <c r="D483"/>
  <c r="D482"/>
  <c r="D481"/>
  <c r="D480"/>
  <c r="D479"/>
  <c r="D478"/>
  <c r="D477"/>
  <c r="D476"/>
  <c r="D475"/>
  <c r="D474"/>
  <c r="D473"/>
  <c r="D472"/>
  <c r="D471"/>
  <c r="D470"/>
  <c r="D469"/>
  <c r="D468"/>
  <c r="D467"/>
  <c r="O466"/>
  <c r="N466"/>
  <c r="M466"/>
  <c r="L466"/>
  <c r="K466"/>
  <c r="J466"/>
  <c r="I466"/>
  <c r="H466"/>
  <c r="G466"/>
  <c r="F466"/>
  <c r="E466"/>
  <c r="O465"/>
  <c r="N465"/>
  <c r="M465"/>
  <c r="L465"/>
  <c r="K465"/>
  <c r="J465"/>
  <c r="I465"/>
  <c r="H465"/>
  <c r="G465"/>
  <c r="F465"/>
  <c r="E465"/>
  <c r="O464"/>
  <c r="N464"/>
  <c r="M464"/>
  <c r="L464"/>
  <c r="K464"/>
  <c r="J464"/>
  <c r="I464"/>
  <c r="H464"/>
  <c r="G464"/>
  <c r="F464"/>
  <c r="E464"/>
  <c r="O463"/>
  <c r="N463"/>
  <c r="M463"/>
  <c r="L463"/>
  <c r="K463"/>
  <c r="J463"/>
  <c r="I463"/>
  <c r="H463"/>
  <c r="G463"/>
  <c r="F463"/>
  <c r="E463"/>
  <c r="O462"/>
  <c r="N462"/>
  <c r="M462"/>
  <c r="L462"/>
  <c r="K462"/>
  <c r="J462"/>
  <c r="I462"/>
  <c r="H462"/>
  <c r="G462"/>
  <c r="F462"/>
  <c r="E462"/>
  <c r="O461"/>
  <c r="N461"/>
  <c r="M461"/>
  <c r="L461"/>
  <c r="K461"/>
  <c r="J461"/>
  <c r="I461"/>
  <c r="H461"/>
  <c r="G461"/>
  <c r="F461"/>
  <c r="E461"/>
  <c r="D460"/>
  <c r="D459"/>
  <c r="D458"/>
  <c r="D457"/>
  <c r="D456"/>
  <c r="D455"/>
  <c r="D454"/>
  <c r="D453"/>
  <c r="D452"/>
  <c r="D451"/>
  <c r="D450"/>
  <c r="D449"/>
  <c r="D448"/>
  <c r="D447"/>
  <c r="D446"/>
  <c r="D445"/>
  <c r="D444"/>
  <c r="D443"/>
  <c r="O442"/>
  <c r="N442"/>
  <c r="M442"/>
  <c r="L442"/>
  <c r="K442"/>
  <c r="J442"/>
  <c r="I442"/>
  <c r="H442"/>
  <c r="G442"/>
  <c r="F442"/>
  <c r="E442"/>
  <c r="O441"/>
  <c r="N441"/>
  <c r="M441"/>
  <c r="L441"/>
  <c r="K441"/>
  <c r="J441"/>
  <c r="I441"/>
  <c r="H441"/>
  <c r="G441"/>
  <c r="F441"/>
  <c r="E441"/>
  <c r="O440"/>
  <c r="N440"/>
  <c r="M440"/>
  <c r="L440"/>
  <c r="K440"/>
  <c r="J440"/>
  <c r="I440"/>
  <c r="H440"/>
  <c r="G440"/>
  <c r="F440"/>
  <c r="E440"/>
  <c r="O439"/>
  <c r="N439"/>
  <c r="M439"/>
  <c r="L439"/>
  <c r="K439"/>
  <c r="J439"/>
  <c r="I439"/>
  <c r="H439"/>
  <c r="G439"/>
  <c r="F439"/>
  <c r="E439"/>
  <c r="O438"/>
  <c r="N438"/>
  <c r="M438"/>
  <c r="L438"/>
  <c r="K438"/>
  <c r="J438"/>
  <c r="I438"/>
  <c r="H438"/>
  <c r="G438"/>
  <c r="F438"/>
  <c r="E438"/>
  <c r="O437"/>
  <c r="N437"/>
  <c r="M437"/>
  <c r="L437"/>
  <c r="K437"/>
  <c r="J437"/>
  <c r="I437"/>
  <c r="H437"/>
  <c r="G437"/>
  <c r="F437"/>
  <c r="E437"/>
  <c r="D428"/>
  <c r="D427"/>
  <c r="D426"/>
  <c r="D425"/>
  <c r="D424"/>
  <c r="D423"/>
  <c r="D422"/>
  <c r="D421"/>
  <c r="D420"/>
  <c r="D419"/>
  <c r="O416"/>
  <c r="N416"/>
  <c r="M416"/>
  <c r="L416"/>
  <c r="K416"/>
  <c r="J416"/>
  <c r="I416"/>
  <c r="H416"/>
  <c r="G416"/>
  <c r="F416"/>
  <c r="E416"/>
  <c r="O415"/>
  <c r="N415"/>
  <c r="M415"/>
  <c r="L415"/>
  <c r="K415"/>
  <c r="J415"/>
  <c r="I415"/>
  <c r="H415"/>
  <c r="G415"/>
  <c r="F415"/>
  <c r="E415"/>
  <c r="O414"/>
  <c r="N414"/>
  <c r="M414"/>
  <c r="L414"/>
  <c r="K414"/>
  <c r="J414"/>
  <c r="I414"/>
  <c r="H414"/>
  <c r="G414"/>
  <c r="F414"/>
  <c r="E414"/>
  <c r="O413"/>
  <c r="N413"/>
  <c r="M413"/>
  <c r="L413"/>
  <c r="K413"/>
  <c r="J413"/>
  <c r="I413"/>
  <c r="H413"/>
  <c r="G413"/>
  <c r="F413"/>
  <c r="E413"/>
  <c r="O412"/>
  <c r="N412"/>
  <c r="M412"/>
  <c r="L412"/>
  <c r="K412"/>
  <c r="J412"/>
  <c r="I412"/>
  <c r="H412"/>
  <c r="G412"/>
  <c r="F412"/>
  <c r="E412"/>
  <c r="D411"/>
  <c r="D410"/>
  <c r="D409"/>
  <c r="D408"/>
  <c r="D407"/>
  <c r="D406"/>
  <c r="D405"/>
  <c r="D404"/>
  <c r="D403"/>
  <c r="D402"/>
  <c r="D401"/>
  <c r="D400"/>
  <c r="D399"/>
  <c r="O397"/>
  <c r="N397"/>
  <c r="M397"/>
  <c r="L397"/>
  <c r="K397"/>
  <c r="J397"/>
  <c r="I397"/>
  <c r="H397"/>
  <c r="G397"/>
  <c r="F397"/>
  <c r="E397"/>
  <c r="O396"/>
  <c r="N396"/>
  <c r="M396"/>
  <c r="L396"/>
  <c r="K396"/>
  <c r="J396"/>
  <c r="I396"/>
  <c r="H396"/>
  <c r="G396"/>
  <c r="F396"/>
  <c r="E396"/>
  <c r="O395"/>
  <c r="N395"/>
  <c r="M395"/>
  <c r="L395"/>
  <c r="K395"/>
  <c r="J395"/>
  <c r="I395"/>
  <c r="H395"/>
  <c r="G395"/>
  <c r="F395"/>
  <c r="E395"/>
  <c r="O394"/>
  <c r="N394"/>
  <c r="M394"/>
  <c r="L394"/>
  <c r="K394"/>
  <c r="J394"/>
  <c r="I394"/>
  <c r="H394"/>
  <c r="G394"/>
  <c r="F394"/>
  <c r="E394"/>
  <c r="O393"/>
  <c r="N393"/>
  <c r="M393"/>
  <c r="L393"/>
  <c r="K393"/>
  <c r="J393"/>
  <c r="I393"/>
  <c r="H393"/>
  <c r="G393"/>
  <c r="F393"/>
  <c r="E393"/>
  <c r="O392"/>
  <c r="N392"/>
  <c r="M392"/>
  <c r="L392"/>
  <c r="K392"/>
  <c r="J392"/>
  <c r="I392"/>
  <c r="H392"/>
  <c r="G392"/>
  <c r="F392"/>
  <c r="E392"/>
  <c r="D391"/>
  <c r="D390"/>
  <c r="D389"/>
  <c r="D388"/>
  <c r="D387"/>
  <c r="D386"/>
  <c r="D385"/>
  <c r="D384"/>
  <c r="D383"/>
  <c r="D382"/>
  <c r="D381"/>
  <c r="D380"/>
  <c r="O378"/>
  <c r="N378"/>
  <c r="M378"/>
  <c r="L378"/>
  <c r="K378"/>
  <c r="J378"/>
  <c r="I378"/>
  <c r="H378"/>
  <c r="G378"/>
  <c r="F378"/>
  <c r="E378"/>
  <c r="O377"/>
  <c r="N377"/>
  <c r="M377"/>
  <c r="L377"/>
  <c r="K377"/>
  <c r="J377"/>
  <c r="I377"/>
  <c r="H377"/>
  <c r="G377"/>
  <c r="F377"/>
  <c r="E377"/>
  <c r="O376"/>
  <c r="N376"/>
  <c r="M376"/>
  <c r="L376"/>
  <c r="K376"/>
  <c r="J376"/>
  <c r="I376"/>
  <c r="H376"/>
  <c r="G376"/>
  <c r="F376"/>
  <c r="E376"/>
  <c r="O375"/>
  <c r="N375"/>
  <c r="M375"/>
  <c r="L375"/>
  <c r="K375"/>
  <c r="J375"/>
  <c r="I375"/>
  <c r="H375"/>
  <c r="G375"/>
  <c r="F375"/>
  <c r="E375"/>
  <c r="O374"/>
  <c r="N374"/>
  <c r="M374"/>
  <c r="L374"/>
  <c r="K374"/>
  <c r="J374"/>
  <c r="I374"/>
  <c r="H374"/>
  <c r="G374"/>
  <c r="F374"/>
  <c r="E374"/>
  <c r="O373"/>
  <c r="N373"/>
  <c r="M373"/>
  <c r="L373"/>
  <c r="K373"/>
  <c r="J373"/>
  <c r="I373"/>
  <c r="H373"/>
  <c r="G373"/>
  <c r="F373"/>
  <c r="E373"/>
  <c r="D372"/>
  <c r="D371"/>
  <c r="D370"/>
  <c r="D369"/>
  <c r="D368"/>
  <c r="D367"/>
  <c r="D366"/>
  <c r="D365"/>
  <c r="D364"/>
  <c r="D363"/>
  <c r="D362"/>
  <c r="D361"/>
  <c r="O359"/>
  <c r="N359"/>
  <c r="M359"/>
  <c r="L359"/>
  <c r="K359"/>
  <c r="J359"/>
  <c r="I359"/>
  <c r="H359"/>
  <c r="G359"/>
  <c r="F359"/>
  <c r="E359"/>
  <c r="O358"/>
  <c r="N358"/>
  <c r="M358"/>
  <c r="L358"/>
  <c r="K358"/>
  <c r="J358"/>
  <c r="I358"/>
  <c r="H358"/>
  <c r="G358"/>
  <c r="F358"/>
  <c r="E358"/>
  <c r="O357"/>
  <c r="N357"/>
  <c r="M357"/>
  <c r="L357"/>
  <c r="K357"/>
  <c r="J357"/>
  <c r="I357"/>
  <c r="H357"/>
  <c r="G357"/>
  <c r="F357"/>
  <c r="E357"/>
  <c r="O356"/>
  <c r="N356"/>
  <c r="M356"/>
  <c r="L356"/>
  <c r="K356"/>
  <c r="J356"/>
  <c r="I356"/>
  <c r="H356"/>
  <c r="G356"/>
  <c r="F356"/>
  <c r="E356"/>
  <c r="O355"/>
  <c r="N355"/>
  <c r="M355"/>
  <c r="L355"/>
  <c r="K355"/>
  <c r="J355"/>
  <c r="I355"/>
  <c r="H355"/>
  <c r="G355"/>
  <c r="F355"/>
  <c r="E355"/>
  <c r="O354"/>
  <c r="N354"/>
  <c r="M354"/>
  <c r="L354"/>
  <c r="K354"/>
  <c r="J354"/>
  <c r="I354"/>
  <c r="H354"/>
  <c r="G354"/>
  <c r="F354"/>
  <c r="E354"/>
  <c r="D353"/>
  <c r="D352"/>
  <c r="D351"/>
  <c r="D350"/>
  <c r="D349"/>
  <c r="O348"/>
  <c r="N348"/>
  <c r="M348"/>
  <c r="L348"/>
  <c r="K348"/>
  <c r="J348"/>
  <c r="I348"/>
  <c r="H348"/>
  <c r="G348"/>
  <c r="F348"/>
  <c r="E348"/>
  <c r="D347"/>
  <c r="D346"/>
  <c r="D345"/>
  <c r="D344"/>
  <c r="D343"/>
  <c r="O342"/>
  <c r="N342"/>
  <c r="M342"/>
  <c r="L342"/>
  <c r="K342"/>
  <c r="J342"/>
  <c r="I342"/>
  <c r="H342"/>
  <c r="G342"/>
  <c r="F342"/>
  <c r="E342"/>
  <c r="D341"/>
  <c r="D340"/>
  <c r="D339"/>
  <c r="D338"/>
  <c r="D337"/>
  <c r="O336"/>
  <c r="O329" s="1"/>
  <c r="N336"/>
  <c r="N329" s="1"/>
  <c r="M336"/>
  <c r="L336"/>
  <c r="K336"/>
  <c r="J336"/>
  <c r="J329" s="1"/>
  <c r="I336"/>
  <c r="I329" s="1"/>
  <c r="H336"/>
  <c r="G336"/>
  <c r="F336"/>
  <c r="F329" s="1"/>
  <c r="E336"/>
  <c r="E329" s="1"/>
  <c r="O334"/>
  <c r="N334"/>
  <c r="M334"/>
  <c r="L334"/>
  <c r="K334"/>
  <c r="J334"/>
  <c r="I334"/>
  <c r="H334"/>
  <c r="G334"/>
  <c r="F334"/>
  <c r="E334"/>
  <c r="O333"/>
  <c r="N333"/>
  <c r="M333"/>
  <c r="L333"/>
  <c r="K333"/>
  <c r="J333"/>
  <c r="I333"/>
  <c r="H333"/>
  <c r="G333"/>
  <c r="F333"/>
  <c r="E333"/>
  <c r="O332"/>
  <c r="N332"/>
  <c r="M332"/>
  <c r="L332"/>
  <c r="K332"/>
  <c r="J332"/>
  <c r="I332"/>
  <c r="H332"/>
  <c r="G332"/>
  <c r="F332"/>
  <c r="E332"/>
  <c r="O331"/>
  <c r="N331"/>
  <c r="M331"/>
  <c r="L331"/>
  <c r="K331"/>
  <c r="J331"/>
  <c r="I331"/>
  <c r="H331"/>
  <c r="G331"/>
  <c r="F331"/>
  <c r="E331"/>
  <c r="O330"/>
  <c r="N330"/>
  <c r="M330"/>
  <c r="L330"/>
  <c r="K330"/>
  <c r="J330"/>
  <c r="I330"/>
  <c r="H330"/>
  <c r="G330"/>
  <c r="F330"/>
  <c r="E330"/>
  <c r="M329"/>
  <c r="D328"/>
  <c r="D327"/>
  <c r="D326"/>
  <c r="D325"/>
  <c r="D324"/>
  <c r="O323"/>
  <c r="N323"/>
  <c r="M323"/>
  <c r="L323"/>
  <c r="K323"/>
  <c r="J323"/>
  <c r="I323"/>
  <c r="H323"/>
  <c r="G323"/>
  <c r="F323"/>
  <c r="E323"/>
  <c r="D322"/>
  <c r="D321"/>
  <c r="D320"/>
  <c r="D319"/>
  <c r="D318"/>
  <c r="O317"/>
  <c r="N317"/>
  <c r="N310" s="1"/>
  <c r="M317"/>
  <c r="L317"/>
  <c r="K317"/>
  <c r="J317"/>
  <c r="J310" s="1"/>
  <c r="I317"/>
  <c r="H317"/>
  <c r="H310" s="1"/>
  <c r="G317"/>
  <c r="G310" s="1"/>
  <c r="F317"/>
  <c r="F310" s="1"/>
  <c r="E317"/>
  <c r="O315"/>
  <c r="N315"/>
  <c r="M315"/>
  <c r="L315"/>
  <c r="K315"/>
  <c r="J315"/>
  <c r="I315"/>
  <c r="H315"/>
  <c r="G315"/>
  <c r="F315"/>
  <c r="E315"/>
  <c r="O314"/>
  <c r="N314"/>
  <c r="M314"/>
  <c r="L314"/>
  <c r="K314"/>
  <c r="J314"/>
  <c r="I314"/>
  <c r="H314"/>
  <c r="G314"/>
  <c r="F314"/>
  <c r="E314"/>
  <c r="O313"/>
  <c r="N313"/>
  <c r="M313"/>
  <c r="L313"/>
  <c r="K313"/>
  <c r="J313"/>
  <c r="I313"/>
  <c r="H313"/>
  <c r="G313"/>
  <c r="F313"/>
  <c r="E313"/>
  <c r="O312"/>
  <c r="N312"/>
  <c r="M312"/>
  <c r="L312"/>
  <c r="K312"/>
  <c r="J312"/>
  <c r="I312"/>
  <c r="H312"/>
  <c r="G312"/>
  <c r="F312"/>
  <c r="E312"/>
  <c r="O311"/>
  <c r="N311"/>
  <c r="M311"/>
  <c r="L311"/>
  <c r="K311"/>
  <c r="J311"/>
  <c r="I311"/>
  <c r="H311"/>
  <c r="G311"/>
  <c r="F311"/>
  <c r="E311"/>
  <c r="D309"/>
  <c r="K304"/>
  <c r="J304"/>
  <c r="I304"/>
  <c r="H304"/>
  <c r="G304"/>
  <c r="F304"/>
  <c r="E304"/>
  <c r="D303"/>
  <c r="D302"/>
  <c r="D301"/>
  <c r="D300"/>
  <c r="L299"/>
  <c r="L34" s="1"/>
  <c r="O298"/>
  <c r="O33" s="1"/>
  <c r="N298"/>
  <c r="N33" s="1"/>
  <c r="M298"/>
  <c r="M33" s="1"/>
  <c r="K298"/>
  <c r="K33" s="1"/>
  <c r="J298"/>
  <c r="J33" s="1"/>
  <c r="I298"/>
  <c r="I33" s="1"/>
  <c r="H298"/>
  <c r="H33" s="1"/>
  <c r="G298"/>
  <c r="G33" s="1"/>
  <c r="F298"/>
  <c r="F33" s="1"/>
  <c r="E298"/>
  <c r="E33" s="1"/>
  <c r="D297"/>
  <c r="D296"/>
  <c r="D295"/>
  <c r="D294"/>
  <c r="D293"/>
  <c r="O292"/>
  <c r="N292"/>
  <c r="M292"/>
  <c r="L292"/>
  <c r="K292"/>
  <c r="J292"/>
  <c r="I292"/>
  <c r="H292"/>
  <c r="G292"/>
  <c r="F292"/>
  <c r="E292"/>
  <c r="O290"/>
  <c r="N290"/>
  <c r="M290"/>
  <c r="L290"/>
  <c r="K290"/>
  <c r="J290"/>
  <c r="I290"/>
  <c r="H290"/>
  <c r="G290"/>
  <c r="F290"/>
  <c r="E290"/>
  <c r="K289"/>
  <c r="J289"/>
  <c r="I289"/>
  <c r="H289"/>
  <c r="G289"/>
  <c r="F289"/>
  <c r="E289"/>
  <c r="K288"/>
  <c r="J288"/>
  <c r="I288"/>
  <c r="H288"/>
  <c r="G288"/>
  <c r="F288"/>
  <c r="E288"/>
  <c r="K287"/>
  <c r="J287"/>
  <c r="I287"/>
  <c r="H287"/>
  <c r="G287"/>
  <c r="F287"/>
  <c r="E287"/>
  <c r="K286"/>
  <c r="J286"/>
  <c r="I286"/>
  <c r="H286"/>
  <c r="G286"/>
  <c r="F286"/>
  <c r="E286"/>
  <c r="D284"/>
  <c r="D283"/>
  <c r="D282"/>
  <c r="D281"/>
  <c r="D280"/>
  <c r="O279"/>
  <c r="N279"/>
  <c r="M279"/>
  <c r="L279"/>
  <c r="K279"/>
  <c r="D278"/>
  <c r="D277"/>
  <c r="D276"/>
  <c r="D275"/>
  <c r="D274"/>
  <c r="O273"/>
  <c r="N273"/>
  <c r="M273"/>
  <c r="L273"/>
  <c r="K273"/>
  <c r="D272"/>
  <c r="D271"/>
  <c r="D270"/>
  <c r="D269"/>
  <c r="D268"/>
  <c r="O267"/>
  <c r="N267"/>
  <c r="M267"/>
  <c r="L267"/>
  <c r="K267"/>
  <c r="D266"/>
  <c r="D265"/>
  <c r="D264"/>
  <c r="D263"/>
  <c r="D262"/>
  <c r="O261"/>
  <c r="N261"/>
  <c r="M261"/>
  <c r="L261"/>
  <c r="K261"/>
  <c r="D260"/>
  <c r="D259"/>
  <c r="D258"/>
  <c r="D257"/>
  <c r="D256"/>
  <c r="O255"/>
  <c r="N255"/>
  <c r="M255"/>
  <c r="L255"/>
  <c r="K255"/>
  <c r="D254"/>
  <c r="D253"/>
  <c r="D252"/>
  <c r="D251"/>
  <c r="D250"/>
  <c r="O249"/>
  <c r="N249"/>
  <c r="M249"/>
  <c r="L249"/>
  <c r="K249"/>
  <c r="O248"/>
  <c r="N248"/>
  <c r="M248"/>
  <c r="L248"/>
  <c r="K248"/>
  <c r="J248"/>
  <c r="I248"/>
  <c r="H248"/>
  <c r="G248"/>
  <c r="F248"/>
  <c r="E248"/>
  <c r="O247"/>
  <c r="N247"/>
  <c r="M247"/>
  <c r="L247"/>
  <c r="K247"/>
  <c r="J247"/>
  <c r="I247"/>
  <c r="H247"/>
  <c r="G247"/>
  <c r="F247"/>
  <c r="E247"/>
  <c r="O246"/>
  <c r="N246"/>
  <c r="M246"/>
  <c r="L246"/>
  <c r="K246"/>
  <c r="J246"/>
  <c r="I246"/>
  <c r="H246"/>
  <c r="G246"/>
  <c r="F246"/>
  <c r="E246"/>
  <c r="O245"/>
  <c r="N245"/>
  <c r="M245"/>
  <c r="L245"/>
  <c r="K245"/>
  <c r="J245"/>
  <c r="I245"/>
  <c r="H245"/>
  <c r="G245"/>
  <c r="F245"/>
  <c r="E245"/>
  <c r="O244"/>
  <c r="N244"/>
  <c r="M244"/>
  <c r="L244"/>
  <c r="K244"/>
  <c r="J244"/>
  <c r="I244"/>
  <c r="H244"/>
  <c r="G244"/>
  <c r="F244"/>
  <c r="E244"/>
  <c r="J243"/>
  <c r="I243"/>
  <c r="H243"/>
  <c r="G243"/>
  <c r="F243"/>
  <c r="E243"/>
  <c r="D242"/>
  <c r="D241"/>
  <c r="D240"/>
  <c r="D239"/>
  <c r="D238"/>
  <c r="O237"/>
  <c r="N237"/>
  <c r="M237"/>
  <c r="L237"/>
  <c r="K237"/>
  <c r="D236"/>
  <c r="D235"/>
  <c r="D234"/>
  <c r="D233"/>
  <c r="D232"/>
  <c r="O231"/>
  <c r="N231"/>
  <c r="M231"/>
  <c r="L231"/>
  <c r="K231"/>
  <c r="D230"/>
  <c r="D229"/>
  <c r="D228"/>
  <c r="D227"/>
  <c r="D226"/>
  <c r="O225"/>
  <c r="N225"/>
  <c r="M225"/>
  <c r="L225"/>
  <c r="K225"/>
  <c r="D224"/>
  <c r="D223"/>
  <c r="D222"/>
  <c r="D221"/>
  <c r="D220"/>
  <c r="O219"/>
  <c r="N219"/>
  <c r="M219"/>
  <c r="L219"/>
  <c r="K219"/>
  <c r="D218"/>
  <c r="D217"/>
  <c r="D216"/>
  <c r="D215"/>
  <c r="L214"/>
  <c r="O213"/>
  <c r="N213"/>
  <c r="M213"/>
  <c r="K213"/>
  <c r="O212"/>
  <c r="N212"/>
  <c r="M212"/>
  <c r="L212"/>
  <c r="K212"/>
  <c r="J212"/>
  <c r="I212"/>
  <c r="H212"/>
  <c r="G212"/>
  <c r="F212"/>
  <c r="E212"/>
  <c r="O211"/>
  <c r="N211"/>
  <c r="M211"/>
  <c r="L211"/>
  <c r="K211"/>
  <c r="J211"/>
  <c r="I211"/>
  <c r="H211"/>
  <c r="G211"/>
  <c r="F211"/>
  <c r="E211"/>
  <c r="O210"/>
  <c r="N210"/>
  <c r="M210"/>
  <c r="L210"/>
  <c r="K210"/>
  <c r="J210"/>
  <c r="I210"/>
  <c r="H210"/>
  <c r="G210"/>
  <c r="F210"/>
  <c r="E210"/>
  <c r="O209"/>
  <c r="N209"/>
  <c r="M209"/>
  <c r="L209"/>
  <c r="K209"/>
  <c r="J209"/>
  <c r="I209"/>
  <c r="H209"/>
  <c r="G209"/>
  <c r="F209"/>
  <c r="E209"/>
  <c r="O208"/>
  <c r="N208"/>
  <c r="M208"/>
  <c r="L208"/>
  <c r="K208"/>
  <c r="J208"/>
  <c r="I208"/>
  <c r="H208"/>
  <c r="G208"/>
  <c r="F208"/>
  <c r="E208"/>
  <c r="J207"/>
  <c r="I207"/>
  <c r="H207"/>
  <c r="G207"/>
  <c r="F207"/>
  <c r="E207"/>
  <c r="D206"/>
  <c r="D205"/>
  <c r="D204"/>
  <c r="D203"/>
  <c r="D202"/>
  <c r="O201"/>
  <c r="N201"/>
  <c r="M201"/>
  <c r="L201"/>
  <c r="K201"/>
  <c r="D200"/>
  <c r="D199"/>
  <c r="D198"/>
  <c r="D197"/>
  <c r="D196"/>
  <c r="O195"/>
  <c r="N195"/>
  <c r="M195"/>
  <c r="L195"/>
  <c r="K195"/>
  <c r="D194"/>
  <c r="D193"/>
  <c r="D192"/>
  <c r="D191"/>
  <c r="D190"/>
  <c r="O189"/>
  <c r="N189"/>
  <c r="M189"/>
  <c r="L189"/>
  <c r="K189"/>
  <c r="D188"/>
  <c r="D187"/>
  <c r="D186"/>
  <c r="D185"/>
  <c r="D184"/>
  <c r="O183"/>
  <c r="N183"/>
  <c r="M183"/>
  <c r="L183"/>
  <c r="K183"/>
  <c r="D182"/>
  <c r="D181"/>
  <c r="D180"/>
  <c r="D179"/>
  <c r="L178"/>
  <c r="L177" s="1"/>
  <c r="O177"/>
  <c r="N177"/>
  <c r="M177"/>
  <c r="K177"/>
  <c r="O176"/>
  <c r="N176"/>
  <c r="M176"/>
  <c r="L176"/>
  <c r="K176"/>
  <c r="J176"/>
  <c r="I176"/>
  <c r="H176"/>
  <c r="G176"/>
  <c r="F176"/>
  <c r="E176"/>
  <c r="O175"/>
  <c r="N175"/>
  <c r="M175"/>
  <c r="L175"/>
  <c r="K175"/>
  <c r="J175"/>
  <c r="I175"/>
  <c r="H175"/>
  <c r="G175"/>
  <c r="F175"/>
  <c r="E175"/>
  <c r="O174"/>
  <c r="N174"/>
  <c r="M174"/>
  <c r="L174"/>
  <c r="K174"/>
  <c r="J174"/>
  <c r="I174"/>
  <c r="H174"/>
  <c r="G174"/>
  <c r="F174"/>
  <c r="E174"/>
  <c r="O173"/>
  <c r="N173"/>
  <c r="M173"/>
  <c r="L173"/>
  <c r="K173"/>
  <c r="J173"/>
  <c r="I173"/>
  <c r="H173"/>
  <c r="G173"/>
  <c r="F173"/>
  <c r="E173"/>
  <c r="O172"/>
  <c r="N172"/>
  <c r="M172"/>
  <c r="K172"/>
  <c r="J172"/>
  <c r="I172"/>
  <c r="H172"/>
  <c r="G172"/>
  <c r="F172"/>
  <c r="E172"/>
  <c r="J171"/>
  <c r="I171"/>
  <c r="H171"/>
  <c r="G171"/>
  <c r="F171"/>
  <c r="E171"/>
  <c r="D170"/>
  <c r="D169"/>
  <c r="D168"/>
  <c r="D167"/>
  <c r="D166"/>
  <c r="O165"/>
  <c r="N165"/>
  <c r="M165"/>
  <c r="L165"/>
  <c r="K165"/>
  <c r="D164"/>
  <c r="D163"/>
  <c r="D162"/>
  <c r="D161"/>
  <c r="D160"/>
  <c r="O159"/>
  <c r="N159"/>
  <c r="M159"/>
  <c r="L159"/>
  <c r="K159"/>
  <c r="D158"/>
  <c r="D157"/>
  <c r="D156"/>
  <c r="D155"/>
  <c r="D154"/>
  <c r="O153"/>
  <c r="N153"/>
  <c r="M153"/>
  <c r="L153"/>
  <c r="K153"/>
  <c r="D152"/>
  <c r="D151"/>
  <c r="D150"/>
  <c r="D149"/>
  <c r="D148"/>
  <c r="O147"/>
  <c r="N147"/>
  <c r="M147"/>
  <c r="L147"/>
  <c r="K147"/>
  <c r="D146"/>
  <c r="D145"/>
  <c r="D144"/>
  <c r="D143"/>
  <c r="D142"/>
  <c r="O141"/>
  <c r="N141"/>
  <c r="M141"/>
  <c r="L141"/>
  <c r="K141"/>
  <c r="O140"/>
  <c r="N140"/>
  <c r="M140"/>
  <c r="L140"/>
  <c r="K140"/>
  <c r="J140"/>
  <c r="I140"/>
  <c r="H140"/>
  <c r="G140"/>
  <c r="F140"/>
  <c r="E140"/>
  <c r="O139"/>
  <c r="N139"/>
  <c r="M139"/>
  <c r="L139"/>
  <c r="K139"/>
  <c r="J139"/>
  <c r="I139"/>
  <c r="H139"/>
  <c r="G139"/>
  <c r="F139"/>
  <c r="E139"/>
  <c r="O138"/>
  <c r="N138"/>
  <c r="M138"/>
  <c r="L138"/>
  <c r="K138"/>
  <c r="J138"/>
  <c r="I138"/>
  <c r="H138"/>
  <c r="G138"/>
  <c r="F138"/>
  <c r="E138"/>
  <c r="O137"/>
  <c r="N137"/>
  <c r="M137"/>
  <c r="L137"/>
  <c r="K137"/>
  <c r="J137"/>
  <c r="I137"/>
  <c r="H137"/>
  <c r="G137"/>
  <c r="F137"/>
  <c r="E137"/>
  <c r="O136"/>
  <c r="N136"/>
  <c r="M136"/>
  <c r="L136"/>
  <c r="K136"/>
  <c r="J136"/>
  <c r="I136"/>
  <c r="H136"/>
  <c r="G136"/>
  <c r="F136"/>
  <c r="E136"/>
  <c r="J135"/>
  <c r="I135"/>
  <c r="H135"/>
  <c r="G135"/>
  <c r="F135"/>
  <c r="E135"/>
  <c r="D134"/>
  <c r="D133"/>
  <c r="D132"/>
  <c r="D131"/>
  <c r="D130"/>
  <c r="O129"/>
  <c r="N129"/>
  <c r="M129"/>
  <c r="L129"/>
  <c r="K129"/>
  <c r="D128"/>
  <c r="D127"/>
  <c r="D126"/>
  <c r="D125"/>
  <c r="D124"/>
  <c r="O123"/>
  <c r="N123"/>
  <c r="M123"/>
  <c r="L123"/>
  <c r="K123"/>
  <c r="D122"/>
  <c r="D121"/>
  <c r="D120"/>
  <c r="D119"/>
  <c r="D118"/>
  <c r="O117"/>
  <c r="N117"/>
  <c r="M117"/>
  <c r="L117"/>
  <c r="K117"/>
  <c r="D116"/>
  <c r="D115"/>
  <c r="D114"/>
  <c r="D113"/>
  <c r="D112"/>
  <c r="O111"/>
  <c r="N111"/>
  <c r="M111"/>
  <c r="L111"/>
  <c r="K111"/>
  <c r="D110"/>
  <c r="D109"/>
  <c r="D108"/>
  <c r="D107"/>
  <c r="D106"/>
  <c r="O105"/>
  <c r="N105"/>
  <c r="M105"/>
  <c r="L105"/>
  <c r="K105"/>
  <c r="D104"/>
  <c r="D103"/>
  <c r="D102"/>
  <c r="D101"/>
  <c r="D100"/>
  <c r="O99"/>
  <c r="N99"/>
  <c r="M99"/>
  <c r="L99"/>
  <c r="K99"/>
  <c r="D98"/>
  <c r="D97"/>
  <c r="D96"/>
  <c r="D95"/>
  <c r="O93"/>
  <c r="N93"/>
  <c r="M93"/>
  <c r="L93"/>
  <c r="K93"/>
  <c r="O92"/>
  <c r="N92"/>
  <c r="M92"/>
  <c r="L92"/>
  <c r="K92"/>
  <c r="J92"/>
  <c r="I92"/>
  <c r="H92"/>
  <c r="G92"/>
  <c r="F92"/>
  <c r="E92"/>
  <c r="O91"/>
  <c r="N91"/>
  <c r="M91"/>
  <c r="L91"/>
  <c r="K91"/>
  <c r="J91"/>
  <c r="I91"/>
  <c r="H91"/>
  <c r="G91"/>
  <c r="F91"/>
  <c r="E91"/>
  <c r="O90"/>
  <c r="N90"/>
  <c r="M90"/>
  <c r="L90"/>
  <c r="K90"/>
  <c r="J90"/>
  <c r="I90"/>
  <c r="H90"/>
  <c r="G90"/>
  <c r="F90"/>
  <c r="E90"/>
  <c r="O89"/>
  <c r="N89"/>
  <c r="M89"/>
  <c r="L89"/>
  <c r="K89"/>
  <c r="J89"/>
  <c r="I89"/>
  <c r="H89"/>
  <c r="G89"/>
  <c r="F89"/>
  <c r="E89"/>
  <c r="O88"/>
  <c r="N88"/>
  <c r="M88"/>
  <c r="K88"/>
  <c r="J88"/>
  <c r="I88"/>
  <c r="H88"/>
  <c r="G88"/>
  <c r="F88"/>
  <c r="E88"/>
  <c r="J87"/>
  <c r="I87"/>
  <c r="H87"/>
  <c r="G87"/>
  <c r="F87"/>
  <c r="E87"/>
  <c r="D86"/>
  <c r="D85"/>
  <c r="D84"/>
  <c r="D83"/>
  <c r="D82"/>
  <c r="O81"/>
  <c r="N81"/>
  <c r="M81"/>
  <c r="L81"/>
  <c r="K81"/>
  <c r="D80"/>
  <c r="D79"/>
  <c r="D78"/>
  <c r="D77"/>
  <c r="D76"/>
  <c r="O75"/>
  <c r="N75"/>
  <c r="M75"/>
  <c r="L75"/>
  <c r="K75"/>
  <c r="D74"/>
  <c r="D73"/>
  <c r="D72"/>
  <c r="D71"/>
  <c r="D70"/>
  <c r="O69"/>
  <c r="N69"/>
  <c r="M69"/>
  <c r="L69"/>
  <c r="K69"/>
  <c r="D68"/>
  <c r="D67"/>
  <c r="D66"/>
  <c r="D65"/>
  <c r="D64"/>
  <c r="O63"/>
  <c r="N63"/>
  <c r="M63"/>
  <c r="L63"/>
  <c r="K63"/>
  <c r="D62"/>
  <c r="D61"/>
  <c r="D60"/>
  <c r="D59"/>
  <c r="N58"/>
  <c r="N57" s="1"/>
  <c r="M58"/>
  <c r="M52" s="1"/>
  <c r="O57"/>
  <c r="L57"/>
  <c r="K57"/>
  <c r="O56"/>
  <c r="N56"/>
  <c r="M56"/>
  <c r="L56"/>
  <c r="K56"/>
  <c r="J56"/>
  <c r="I56"/>
  <c r="H56"/>
  <c r="G56"/>
  <c r="F56"/>
  <c r="E56"/>
  <c r="O55"/>
  <c r="N55"/>
  <c r="M55"/>
  <c r="L55"/>
  <c r="K55"/>
  <c r="J55"/>
  <c r="I55"/>
  <c r="H55"/>
  <c r="G55"/>
  <c r="F55"/>
  <c r="E55"/>
  <c r="O54"/>
  <c r="N54"/>
  <c r="M54"/>
  <c r="L54"/>
  <c r="K54"/>
  <c r="J54"/>
  <c r="I54"/>
  <c r="H54"/>
  <c r="G54"/>
  <c r="F54"/>
  <c r="E54"/>
  <c r="O53"/>
  <c r="N53"/>
  <c r="M53"/>
  <c r="L53"/>
  <c r="K53"/>
  <c r="J53"/>
  <c r="I53"/>
  <c r="H53"/>
  <c r="G53"/>
  <c r="F53"/>
  <c r="E53"/>
  <c r="O52"/>
  <c r="L52"/>
  <c r="K52"/>
  <c r="J52"/>
  <c r="I52"/>
  <c r="H52"/>
  <c r="G52"/>
  <c r="F52"/>
  <c r="E52"/>
  <c r="J51"/>
  <c r="I51"/>
  <c r="H51"/>
  <c r="G51"/>
  <c r="F51"/>
  <c r="E51"/>
  <c r="O50"/>
  <c r="N50"/>
  <c r="M50"/>
  <c r="L50"/>
  <c r="O49"/>
  <c r="N49"/>
  <c r="M49"/>
  <c r="L49"/>
  <c r="O48"/>
  <c r="N48"/>
  <c r="M48"/>
  <c r="L48"/>
  <c r="O47"/>
  <c r="N47"/>
  <c r="M47"/>
  <c r="L47"/>
  <c r="O46"/>
  <c r="N46"/>
  <c r="M46"/>
  <c r="L46"/>
  <c r="O38"/>
  <c r="N38"/>
  <c r="M38"/>
  <c r="L38"/>
  <c r="K38"/>
  <c r="J38"/>
  <c r="I38"/>
  <c r="H38"/>
  <c r="G38"/>
  <c r="F38"/>
  <c r="E38"/>
  <c r="O37"/>
  <c r="N37"/>
  <c r="M37"/>
  <c r="L37"/>
  <c r="K37"/>
  <c r="J37"/>
  <c r="I37"/>
  <c r="H37"/>
  <c r="G37"/>
  <c r="F37"/>
  <c r="E37"/>
  <c r="O36"/>
  <c r="N36"/>
  <c r="M36"/>
  <c r="L36"/>
  <c r="K36"/>
  <c r="J36"/>
  <c r="I36"/>
  <c r="H36"/>
  <c r="G36"/>
  <c r="F36"/>
  <c r="E36"/>
  <c r="O35"/>
  <c r="N35"/>
  <c r="M35"/>
  <c r="L35"/>
  <c r="K35"/>
  <c r="J35"/>
  <c r="I35"/>
  <c r="H35"/>
  <c r="G35"/>
  <c r="F35"/>
  <c r="E35"/>
  <c r="O34"/>
  <c r="N34"/>
  <c r="M34"/>
  <c r="K34"/>
  <c r="J34"/>
  <c r="I34"/>
  <c r="H34"/>
  <c r="G34"/>
  <c r="F34"/>
  <c r="E34"/>
  <c r="I310" l="1"/>
  <c r="K310"/>
  <c r="G329"/>
  <c r="Q933" i="5"/>
  <c r="E710" i="4"/>
  <c r="N461" i="5"/>
  <c r="I710"/>
  <c r="J711"/>
  <c r="K712"/>
  <c r="L713"/>
  <c r="M714"/>
  <c r="H329" i="3"/>
  <c r="F710" i="4"/>
  <c r="J714"/>
  <c r="K711" i="5"/>
  <c r="M713"/>
  <c r="O715"/>
  <c r="P100" i="4"/>
  <c r="L473" i="5"/>
  <c r="O310" i="3"/>
  <c r="K329"/>
  <c r="Q578" i="5"/>
  <c r="Q618"/>
  <c r="Q132"/>
  <c r="K503"/>
  <c r="D474"/>
  <c r="M310" i="3"/>
  <c r="L213" i="4"/>
  <c r="D214"/>
  <c r="P166"/>
  <c r="Q252" i="5"/>
  <c r="E461" i="4"/>
  <c r="O499" i="5"/>
  <c r="I501"/>
  <c r="H285" i="3"/>
  <c r="F285"/>
  <c r="J285"/>
  <c r="E285"/>
  <c r="I285"/>
  <c r="I21"/>
  <c r="Q221" i="5"/>
  <c r="Q180"/>
  <c r="E21" i="3"/>
  <c r="G285"/>
  <c r="K285"/>
  <c r="Q283" i="5"/>
  <c r="L298" i="3"/>
  <c r="L33" s="1"/>
  <c r="D33" s="1"/>
  <c r="L304" i="5"/>
  <c r="D304" s="1"/>
  <c r="N715"/>
  <c r="P280"/>
  <c r="I21"/>
  <c r="L861"/>
  <c r="P861" s="1"/>
  <c r="D862"/>
  <c r="K21" i="3"/>
  <c r="L287"/>
  <c r="P287" s="1"/>
  <c r="G712" i="5"/>
  <c r="E714"/>
  <c r="Q70"/>
  <c r="Q60"/>
  <c r="L69" i="4"/>
  <c r="P69" s="1"/>
  <c r="D70"/>
  <c r="P142"/>
  <c r="L934" i="5"/>
  <c r="L928" s="1"/>
  <c r="P928" s="1"/>
  <c r="Q928" s="1"/>
  <c r="P935"/>
  <c r="L52"/>
  <c r="L273" i="4"/>
  <c r="D274"/>
  <c r="J499" i="5"/>
  <c r="K500"/>
  <c r="O500"/>
  <c r="H501"/>
  <c r="H17" s="1"/>
  <c r="H9" s="1"/>
  <c r="L501"/>
  <c r="L494" s="1"/>
  <c r="I502"/>
  <c r="M502"/>
  <c r="F503"/>
  <c r="F496" s="1"/>
  <c r="J503"/>
  <c r="J496" s="1"/>
  <c r="D58" i="4"/>
  <c r="F21"/>
  <c r="Q871" i="5"/>
  <c r="Q826"/>
  <c r="Q822"/>
  <c r="Q818"/>
  <c r="Q814"/>
  <c r="Q810"/>
  <c r="Q806"/>
  <c r="Q471"/>
  <c r="Q467"/>
  <c r="L849"/>
  <c r="P849" s="1"/>
  <c r="Q849" s="1"/>
  <c r="D850"/>
  <c r="Q845"/>
  <c r="L279"/>
  <c r="D279" s="1"/>
  <c r="F21"/>
  <c r="J21"/>
  <c r="L99" i="4"/>
  <c r="D99" s="1"/>
  <c r="L141"/>
  <c r="D141" s="1"/>
  <c r="L165"/>
  <c r="D165" s="1"/>
  <c r="L503"/>
  <c r="L496" s="1"/>
  <c r="H21"/>
  <c r="J21"/>
  <c r="F499" i="5"/>
  <c r="Q457"/>
  <c r="Q453"/>
  <c r="Q449"/>
  <c r="Q445"/>
  <c r="Q372"/>
  <c r="Q368"/>
  <c r="Q364"/>
  <c r="Q360"/>
  <c r="Q302"/>
  <c r="Q266"/>
  <c r="Q162"/>
  <c r="Q127"/>
  <c r="Q86"/>
  <c r="Q74"/>
  <c r="K501" i="4"/>
  <c r="K17" s="1"/>
  <c r="K9" s="1"/>
  <c r="O461"/>
  <c r="E501" i="5"/>
  <c r="K501"/>
  <c r="M501"/>
  <c r="M494" s="1"/>
  <c r="G503"/>
  <c r="G19" s="1"/>
  <c r="G11" s="1"/>
  <c r="M503"/>
  <c r="O503"/>
  <c r="L502" i="4"/>
  <c r="L523"/>
  <c r="L547"/>
  <c r="D548"/>
  <c r="P862"/>
  <c r="M873"/>
  <c r="M836" s="1"/>
  <c r="M829" s="1"/>
  <c r="N461"/>
  <c r="M285"/>
  <c r="G493" i="3"/>
  <c r="M495"/>
  <c r="F461" i="4"/>
  <c r="H503"/>
  <c r="F461" i="5"/>
  <c r="H461"/>
  <c r="J461"/>
  <c r="N496"/>
  <c r="D590"/>
  <c r="N52" i="4"/>
  <c r="I21"/>
  <c r="F510" i="3"/>
  <c r="F27" s="1"/>
  <c r="F285" i="4"/>
  <c r="D666" i="5"/>
  <c r="M873"/>
  <c r="D930"/>
  <c r="D932"/>
  <c r="L88"/>
  <c r="G836"/>
  <c r="G829" s="1"/>
  <c r="K836"/>
  <c r="K829" s="1"/>
  <c r="Q475"/>
  <c r="Q408"/>
  <c r="Q400"/>
  <c r="Q294"/>
  <c r="Q921"/>
  <c r="Q353"/>
  <c r="Q102"/>
  <c r="Q404"/>
  <c r="Q924"/>
  <c r="Q914"/>
  <c r="Q910"/>
  <c r="Q906"/>
  <c r="Q902"/>
  <c r="Q898"/>
  <c r="Q894"/>
  <c r="Q890"/>
  <c r="Q886"/>
  <c r="Q882"/>
  <c r="Q859"/>
  <c r="Q855"/>
  <c r="Q851"/>
  <c r="Q767"/>
  <c r="Q763"/>
  <c r="Q636"/>
  <c r="Q632"/>
  <c r="Q552"/>
  <c r="Q540"/>
  <c r="Q536"/>
  <c r="Q527"/>
  <c r="Q427"/>
  <c r="Q423"/>
  <c r="Q419"/>
  <c r="Q344"/>
  <c r="Q328"/>
  <c r="Q324"/>
  <c r="Q316"/>
  <c r="Q277"/>
  <c r="Q275"/>
  <c r="Q258"/>
  <c r="Q242"/>
  <c r="Q238"/>
  <c r="Q230"/>
  <c r="Q226"/>
  <c r="Q206"/>
  <c r="Q202"/>
  <c r="Q66"/>
  <c r="D76" i="4"/>
  <c r="L75"/>
  <c r="D75" s="1"/>
  <c r="P106"/>
  <c r="Q106" s="1"/>
  <c r="D106"/>
  <c r="L105"/>
  <c r="D148"/>
  <c r="L147"/>
  <c r="D147" s="1"/>
  <c r="D178"/>
  <c r="L177"/>
  <c r="L172"/>
  <c r="D172" s="1"/>
  <c r="P250"/>
  <c r="Q250" s="1"/>
  <c r="D250"/>
  <c r="L249"/>
  <c r="D249" s="1"/>
  <c r="D280"/>
  <c r="L279"/>
  <c r="P279" s="1"/>
  <c r="P480"/>
  <c r="L462"/>
  <c r="D462" s="1"/>
  <c r="Q269" i="5"/>
  <c r="E502" i="4"/>
  <c r="J711"/>
  <c r="J499"/>
  <c r="J492" s="1"/>
  <c r="I714"/>
  <c r="I502"/>
  <c r="I495" s="1"/>
  <c r="M502"/>
  <c r="M18" s="1"/>
  <c r="M10" s="1"/>
  <c r="M714"/>
  <c r="F503"/>
  <c r="F19" s="1"/>
  <c r="F11" s="1"/>
  <c r="F715"/>
  <c r="J715"/>
  <c r="J503"/>
  <c r="J19" s="1"/>
  <c r="J11" s="1"/>
  <c r="N715"/>
  <c r="N503"/>
  <c r="N19" s="1"/>
  <c r="N11" s="1"/>
  <c r="H21" i="3"/>
  <c r="Q531" i="5"/>
  <c r="Q389"/>
  <c r="Q385"/>
  <c r="Q381"/>
  <c r="Q339"/>
  <c r="Q197"/>
  <c r="J285" i="4"/>
  <c r="E310"/>
  <c r="I310"/>
  <c r="M310"/>
  <c r="G502"/>
  <c r="Q271" i="5"/>
  <c r="Q191"/>
  <c r="Q150"/>
  <c r="E285" i="4"/>
  <c r="Q383" i="5"/>
  <c r="Q379"/>
  <c r="Q114"/>
  <c r="O873" i="4"/>
  <c r="D273" i="5"/>
  <c r="O492"/>
  <c r="I494"/>
  <c r="F836"/>
  <c r="F829" s="1"/>
  <c r="J836"/>
  <c r="J829" s="1"/>
  <c r="G29" i="3"/>
  <c r="K135"/>
  <c r="M171" i="4"/>
  <c r="G501"/>
  <c r="G494" s="1"/>
  <c r="H502"/>
  <c r="H495" s="1"/>
  <c r="K329" i="5"/>
  <c r="D348"/>
  <c r="F510"/>
  <c r="F27" s="1"/>
  <c r="J510"/>
  <c r="J27" s="1"/>
  <c r="N510"/>
  <c r="N27" s="1"/>
  <c r="D577"/>
  <c r="E500"/>
  <c r="E16" s="1"/>
  <c r="I500"/>
  <c r="M500"/>
  <c r="M493" s="1"/>
  <c r="F501"/>
  <c r="F17" s="1"/>
  <c r="F9" s="1"/>
  <c r="J501"/>
  <c r="J494" s="1"/>
  <c r="N501"/>
  <c r="G502"/>
  <c r="K502"/>
  <c r="K18" s="1"/>
  <c r="K10" s="1"/>
  <c r="O502"/>
  <c r="O495" s="1"/>
  <c r="H503"/>
  <c r="L503"/>
  <c r="L496" s="1"/>
  <c r="G510"/>
  <c r="G27" s="1"/>
  <c r="K510"/>
  <c r="K27" s="1"/>
  <c r="O510"/>
  <c r="O27" s="1"/>
  <c r="K493" i="3"/>
  <c r="O493"/>
  <c r="H494"/>
  <c r="E495"/>
  <c r="I495"/>
  <c r="H285" i="4"/>
  <c r="E836" i="5"/>
  <c r="E829" s="1"/>
  <c r="O285" i="3"/>
  <c r="E329" i="4"/>
  <c r="I329"/>
  <c r="G329"/>
  <c r="F500"/>
  <c r="F493" s="1"/>
  <c r="K498"/>
  <c r="M461"/>
  <c r="H461"/>
  <c r="G461" i="5"/>
  <c r="K461"/>
  <c r="D601"/>
  <c r="H517" i="3"/>
  <c r="H39" s="1"/>
  <c r="D803"/>
  <c r="D38" i="4"/>
  <c r="D246"/>
  <c r="H310"/>
  <c r="D342"/>
  <c r="D357"/>
  <c r="D799"/>
  <c r="D922"/>
  <c r="G21"/>
  <c r="K21"/>
  <c r="K461"/>
  <c r="G461"/>
  <c r="J461"/>
  <c r="E836"/>
  <c r="E829" s="1"/>
  <c r="M171" i="5"/>
  <c r="D247"/>
  <c r="M243"/>
  <c r="H285"/>
  <c r="F15" i="3"/>
  <c r="J15"/>
  <c r="K51"/>
  <c r="N51"/>
  <c r="O207"/>
  <c r="M207"/>
  <c r="J33" i="4"/>
  <c r="D37"/>
  <c r="N51"/>
  <c r="K135"/>
  <c r="M523"/>
  <c r="M498" s="1"/>
  <c r="D666"/>
  <c r="L873"/>
  <c r="O461" i="5"/>
  <c r="D626"/>
  <c r="L873"/>
  <c r="G310" i="4"/>
  <c r="K310"/>
  <c r="O310"/>
  <c r="O171" i="5"/>
  <c r="H510" i="3"/>
  <c r="H27" s="1"/>
  <c r="L510"/>
  <c r="P510" s="1"/>
  <c r="F710"/>
  <c r="G21"/>
  <c r="F510" i="4"/>
  <c r="F27" s="1"/>
  <c r="J510"/>
  <c r="J27" s="1"/>
  <c r="N510"/>
  <c r="N27" s="1"/>
  <c r="E510"/>
  <c r="E27" s="1"/>
  <c r="F625"/>
  <c r="F517"/>
  <c r="F39" s="1"/>
  <c r="D29"/>
  <c r="D30" i="5"/>
  <c r="P473"/>
  <c r="D23"/>
  <c r="D28"/>
  <c r="P196"/>
  <c r="Q196" s="1"/>
  <c r="D196"/>
  <c r="L195"/>
  <c r="D195" s="1"/>
  <c r="P480"/>
  <c r="Q480" s="1"/>
  <c r="D480"/>
  <c r="L479"/>
  <c r="P479" s="1"/>
  <c r="Q479" s="1"/>
  <c r="L462"/>
  <c r="D462" s="1"/>
  <c r="D91" i="4"/>
  <c r="N135"/>
  <c r="M207"/>
  <c r="D219"/>
  <c r="M329"/>
  <c r="D374"/>
  <c r="P64"/>
  <c r="L52"/>
  <c r="P52" s="1"/>
  <c r="D94"/>
  <c r="L93"/>
  <c r="D93" s="1"/>
  <c r="L88"/>
  <c r="P88" s="1"/>
  <c r="P118"/>
  <c r="Q118" s="1"/>
  <c r="D118"/>
  <c r="L117"/>
  <c r="P117" s="1"/>
  <c r="P160"/>
  <c r="Q160" s="1"/>
  <c r="D160"/>
  <c r="L159"/>
  <c r="P159" s="1"/>
  <c r="L136"/>
  <c r="P136" s="1"/>
  <c r="P196"/>
  <c r="Q196" s="1"/>
  <c r="D196"/>
  <c r="L195"/>
  <c r="P195" s="1"/>
  <c r="P262"/>
  <c r="D262"/>
  <c r="L261"/>
  <c r="D261" s="1"/>
  <c r="L849"/>
  <c r="P849" s="1"/>
  <c r="Q849" s="1"/>
  <c r="P850"/>
  <c r="Q850" s="1"/>
  <c r="H836"/>
  <c r="H829" s="1"/>
  <c r="H499" i="5"/>
  <c r="H492" s="1"/>
  <c r="L837"/>
  <c r="D837" s="1"/>
  <c r="L867"/>
  <c r="P867" s="1"/>
  <c r="D868"/>
  <c r="Q1004"/>
  <c r="Q1000"/>
  <c r="Q996"/>
  <c r="F15" i="4"/>
  <c r="F7" s="1"/>
  <c r="K18"/>
  <c r="K10" s="1"/>
  <c r="L63"/>
  <c r="D63" s="1"/>
  <c r="D64"/>
  <c r="N171"/>
  <c r="D530"/>
  <c r="L529"/>
  <c r="D529" s="1"/>
  <c r="D878"/>
  <c r="L329" i="3"/>
  <c r="F498"/>
  <c r="J498"/>
  <c r="J14" s="1"/>
  <c r="F21"/>
  <c r="J21"/>
  <c r="J510"/>
  <c r="J27" s="1"/>
  <c r="N510"/>
  <c r="N27" s="1"/>
  <c r="Q1010" i="5"/>
  <c r="Q516"/>
  <c r="Q351"/>
  <c r="L625" i="3"/>
  <c r="D47" i="4"/>
  <c r="D48"/>
  <c r="D50"/>
  <c r="I285"/>
  <c r="I33"/>
  <c r="L310"/>
  <c r="L495"/>
  <c r="H496"/>
  <c r="H711"/>
  <c r="H499"/>
  <c r="H15" s="1"/>
  <c r="H7" s="1"/>
  <c r="O714"/>
  <c r="O502"/>
  <c r="O18" s="1"/>
  <c r="O10" s="1"/>
  <c r="D639"/>
  <c r="L638"/>
  <c r="D638" s="1"/>
  <c r="L626"/>
  <c r="D626" s="1"/>
  <c r="L518"/>
  <c r="F498" i="5"/>
  <c r="D875"/>
  <c r="L838"/>
  <c r="M285" i="3"/>
  <c r="D437"/>
  <c r="M836"/>
  <c r="M829" s="1"/>
  <c r="Q939" i="5"/>
  <c r="Q703"/>
  <c r="Q699"/>
  <c r="Q695"/>
  <c r="Q691"/>
  <c r="Q687"/>
  <c r="Q683"/>
  <c r="Q556"/>
  <c r="Q188"/>
  <c r="D30" i="4"/>
  <c r="D137"/>
  <c r="O135"/>
  <c r="K171"/>
  <c r="O285"/>
  <c r="D311"/>
  <c r="D315"/>
  <c r="D331"/>
  <c r="O329"/>
  <c r="D465"/>
  <c r="O498"/>
  <c r="G510"/>
  <c r="G27" s="1"/>
  <c r="K510"/>
  <c r="K27" s="1"/>
  <c r="O510"/>
  <c r="O27" s="1"/>
  <c r="D590"/>
  <c r="N589"/>
  <c r="J712"/>
  <c r="J500"/>
  <c r="J493" s="1"/>
  <c r="N712"/>
  <c r="N500"/>
  <c r="N493" s="1"/>
  <c r="O713"/>
  <c r="O501"/>
  <c r="O494" s="1"/>
  <c r="D82"/>
  <c r="L81"/>
  <c r="D112"/>
  <c r="L111"/>
  <c r="D111" s="1"/>
  <c r="D154"/>
  <c r="L153"/>
  <c r="P153" s="1"/>
  <c r="D256"/>
  <c r="L255"/>
  <c r="D255" s="1"/>
  <c r="L244"/>
  <c r="D244" s="1"/>
  <c r="P554"/>
  <c r="Q554" s="1"/>
  <c r="D554"/>
  <c r="L553"/>
  <c r="I329" i="5"/>
  <c r="D440"/>
  <c r="J498"/>
  <c r="O498"/>
  <c r="D559"/>
  <c r="H21"/>
  <c r="D680"/>
  <c r="D704"/>
  <c r="D718"/>
  <c r="D725"/>
  <c r="D729"/>
  <c r="D757"/>
  <c r="D798"/>
  <c r="D802"/>
  <c r="D929"/>
  <c r="D45" i="4"/>
  <c r="D56"/>
  <c r="O171"/>
  <c r="D211"/>
  <c r="H19"/>
  <c r="H11" s="1"/>
  <c r="K243"/>
  <c r="O243"/>
  <c r="M243"/>
  <c r="L329"/>
  <c r="D332"/>
  <c r="K329"/>
  <c r="D441"/>
  <c r="D466"/>
  <c r="D514"/>
  <c r="H498"/>
  <c r="E498"/>
  <c r="G498"/>
  <c r="I510"/>
  <c r="I27" s="1"/>
  <c r="M510"/>
  <c r="M27" s="1"/>
  <c r="H510"/>
  <c r="H27" s="1"/>
  <c r="L510"/>
  <c r="L27" s="1"/>
  <c r="D663"/>
  <c r="H517"/>
  <c r="H39" s="1"/>
  <c r="D756"/>
  <c r="L499"/>
  <c r="D25" i="5"/>
  <c r="D38"/>
  <c r="O15"/>
  <c r="O7" s="1"/>
  <c r="H16"/>
  <c r="I17"/>
  <c r="I9" s="1"/>
  <c r="K19"/>
  <c r="K11" s="1"/>
  <c r="O19"/>
  <c r="O11" s="1"/>
  <c r="D466"/>
  <c r="I461"/>
  <c r="N499"/>
  <c r="N492" s="1"/>
  <c r="H510"/>
  <c r="H27" s="1"/>
  <c r="L510"/>
  <c r="L27" s="1"/>
  <c r="D628"/>
  <c r="D946"/>
  <c r="H329" i="4"/>
  <c r="D376"/>
  <c r="D395"/>
  <c r="N285"/>
  <c r="D437"/>
  <c r="M499"/>
  <c r="D643"/>
  <c r="D661"/>
  <c r="H493"/>
  <c r="L493"/>
  <c r="J517"/>
  <c r="J39" s="1"/>
  <c r="N517"/>
  <c r="N39" s="1"/>
  <c r="D43"/>
  <c r="I285" i="5"/>
  <c r="D332"/>
  <c r="G329"/>
  <c r="D356"/>
  <c r="D374"/>
  <c r="D392"/>
  <c r="D507"/>
  <c r="D874"/>
  <c r="O873"/>
  <c r="O836" s="1"/>
  <c r="O829" s="1"/>
  <c r="F17" i="3"/>
  <c r="F9" s="1"/>
  <c r="J17"/>
  <c r="N17"/>
  <c r="G18"/>
  <c r="G10" s="1"/>
  <c r="K18"/>
  <c r="O18"/>
  <c r="G19" i="4"/>
  <c r="K19"/>
  <c r="O19"/>
  <c r="I494"/>
  <c r="M494"/>
  <c r="G711"/>
  <c r="G518"/>
  <c r="G40" s="1"/>
  <c r="K711"/>
  <c r="K518"/>
  <c r="K40" s="1"/>
  <c r="O711"/>
  <c r="O518"/>
  <c r="H30" i="3"/>
  <c r="D136"/>
  <c r="N171"/>
  <c r="D396"/>
  <c r="D438"/>
  <c r="E713"/>
  <c r="D25" i="4"/>
  <c r="D41"/>
  <c r="D49"/>
  <c r="G15"/>
  <c r="K15"/>
  <c r="O15"/>
  <c r="D54"/>
  <c r="M57"/>
  <c r="M51" s="1"/>
  <c r="K87"/>
  <c r="D89"/>
  <c r="O87"/>
  <c r="D123"/>
  <c r="H16"/>
  <c r="H8" s="1"/>
  <c r="L16"/>
  <c r="L8" s="1"/>
  <c r="D138"/>
  <c r="I17"/>
  <c r="I9" s="1"/>
  <c r="M17"/>
  <c r="M9" s="1"/>
  <c r="D174"/>
  <c r="D209"/>
  <c r="D248"/>
  <c r="D305"/>
  <c r="F310"/>
  <c r="D333"/>
  <c r="F329"/>
  <c r="J329"/>
  <c r="N329"/>
  <c r="D393"/>
  <c r="I461"/>
  <c r="I498"/>
  <c r="D664"/>
  <c r="G517"/>
  <c r="G39" s="1"/>
  <c r="K517"/>
  <c r="K39" s="1"/>
  <c r="O517"/>
  <c r="O39" s="1"/>
  <c r="D704"/>
  <c r="I713"/>
  <c r="L479"/>
  <c r="P479" s="1"/>
  <c r="Q479" s="1"/>
  <c r="D480"/>
  <c r="E31" i="3"/>
  <c r="D45"/>
  <c r="H15"/>
  <c r="M135"/>
  <c r="O135"/>
  <c r="H498"/>
  <c r="L498"/>
  <c r="J710"/>
  <c r="N710"/>
  <c r="D759"/>
  <c r="P431"/>
  <c r="Q431" i="5" s="1"/>
  <c r="D24" i="4"/>
  <c r="L34"/>
  <c r="D34" s="1"/>
  <c r="D35"/>
  <c r="D53"/>
  <c r="M135"/>
  <c r="D176"/>
  <c r="D208"/>
  <c r="D231"/>
  <c r="L207"/>
  <c r="D247"/>
  <c r="D290"/>
  <c r="D304"/>
  <c r="D313"/>
  <c r="D378"/>
  <c r="D392"/>
  <c r="D413"/>
  <c r="D463"/>
  <c r="F492"/>
  <c r="N499"/>
  <c r="N492" s="1"/>
  <c r="F502"/>
  <c r="F495" s="1"/>
  <c r="J502"/>
  <c r="J495" s="1"/>
  <c r="N502"/>
  <c r="N495" s="1"/>
  <c r="D508"/>
  <c r="D512"/>
  <c r="F498"/>
  <c r="J498"/>
  <c r="D583"/>
  <c r="D595"/>
  <c r="H712"/>
  <c r="M713"/>
  <c r="I711"/>
  <c r="I518"/>
  <c r="I40" s="1"/>
  <c r="M711"/>
  <c r="M518"/>
  <c r="M40" s="1"/>
  <c r="E715"/>
  <c r="I715"/>
  <c r="M715"/>
  <c r="L473"/>
  <c r="D473" s="1"/>
  <c r="D474"/>
  <c r="D54" i="3"/>
  <c r="D69"/>
  <c r="D754"/>
  <c r="O836"/>
  <c r="O829" s="1"/>
  <c r="D23" i="4"/>
  <c r="D31"/>
  <c r="D46"/>
  <c r="E15"/>
  <c r="E7" s="1"/>
  <c r="I15"/>
  <c r="M52"/>
  <c r="O51"/>
  <c r="M87"/>
  <c r="N87"/>
  <c r="E19"/>
  <c r="I19"/>
  <c r="M19"/>
  <c r="D189"/>
  <c r="D212"/>
  <c r="N207"/>
  <c r="D225"/>
  <c r="O207"/>
  <c r="D267"/>
  <c r="N243"/>
  <c r="G285"/>
  <c r="K285"/>
  <c r="D312"/>
  <c r="D355"/>
  <c r="D359"/>
  <c r="I517"/>
  <c r="I39" s="1"/>
  <c r="M517"/>
  <c r="M39" s="1"/>
  <c r="L712"/>
  <c r="P712" s="1"/>
  <c r="L840"/>
  <c r="L833" s="1"/>
  <c r="D833" s="1"/>
  <c r="D877"/>
  <c r="D758"/>
  <c r="D800"/>
  <c r="N873"/>
  <c r="D931"/>
  <c r="D36" i="5"/>
  <c r="D49"/>
  <c r="K135"/>
  <c r="O135"/>
  <c r="O207"/>
  <c r="O243"/>
  <c r="D331"/>
  <c r="D437"/>
  <c r="D441"/>
  <c r="D464"/>
  <c r="D511"/>
  <c r="D627"/>
  <c r="D662"/>
  <c r="H517"/>
  <c r="H39" s="1"/>
  <c r="L517"/>
  <c r="L39" s="1"/>
  <c r="P39" s="1"/>
  <c r="J310" i="4"/>
  <c r="N310"/>
  <c r="D323"/>
  <c r="D348"/>
  <c r="D354"/>
  <c r="D377"/>
  <c r="D412"/>
  <c r="D442"/>
  <c r="K495"/>
  <c r="D718"/>
  <c r="D721"/>
  <c r="D724"/>
  <c r="D757"/>
  <c r="L867"/>
  <c r="P867" s="1"/>
  <c r="D868"/>
  <c r="D874"/>
  <c r="D35" i="5"/>
  <c r="D45"/>
  <c r="L18"/>
  <c r="P18" s="1"/>
  <c r="D129"/>
  <c r="D201"/>
  <c r="G285"/>
  <c r="K285"/>
  <c r="D330"/>
  <c r="D334"/>
  <c r="D463"/>
  <c r="D473"/>
  <c r="F492"/>
  <c r="N873"/>
  <c r="N836" s="1"/>
  <c r="N829" s="1"/>
  <c r="D333"/>
  <c r="D439"/>
  <c r="M461"/>
  <c r="D629"/>
  <c r="D861"/>
  <c r="I836"/>
  <c r="I829" s="1"/>
  <c r="D397" i="4"/>
  <c r="D415"/>
  <c r="D439"/>
  <c r="M495"/>
  <c r="F496"/>
  <c r="D513"/>
  <c r="D607"/>
  <c r="D613"/>
  <c r="D628"/>
  <c r="D665"/>
  <c r="D727"/>
  <c r="D754"/>
  <c r="D801"/>
  <c r="F836"/>
  <c r="F829" s="1"/>
  <c r="J836"/>
  <c r="J829" s="1"/>
  <c r="D946"/>
  <c r="D37" i="5"/>
  <c r="H18"/>
  <c r="D225"/>
  <c r="N329"/>
  <c r="D378"/>
  <c r="D396"/>
  <c r="D413"/>
  <c r="D438"/>
  <c r="D442"/>
  <c r="D465"/>
  <c r="J492"/>
  <c r="J517"/>
  <c r="J39" s="1"/>
  <c r="N517"/>
  <c r="N39" s="1"/>
  <c r="D931"/>
  <c r="P19" i="6"/>
  <c r="P32"/>
  <c r="P36" i="3"/>
  <c r="P36" i="6"/>
  <c r="P40"/>
  <c r="P69" i="3"/>
  <c r="P69" i="6"/>
  <c r="P81" i="3"/>
  <c r="P81" i="6"/>
  <c r="P139" i="3"/>
  <c r="P139" i="6"/>
  <c r="P141" i="3"/>
  <c r="P141" i="6"/>
  <c r="P247" i="3"/>
  <c r="P247" i="6"/>
  <c r="P415" i="3"/>
  <c r="P415" i="6"/>
  <c r="P508" i="3"/>
  <c r="P508" i="6"/>
  <c r="P511" i="3"/>
  <c r="P511" i="6"/>
  <c r="P515" i="3"/>
  <c r="P515" i="6"/>
  <c r="P23" i="3"/>
  <c r="P23" i="6"/>
  <c r="P29"/>
  <c r="P31"/>
  <c r="P42"/>
  <c r="P52" i="3"/>
  <c r="P52" i="6"/>
  <c r="P55" i="3"/>
  <c r="P55" i="6"/>
  <c r="P57" i="3"/>
  <c r="P57" i="6"/>
  <c r="P90" i="3"/>
  <c r="P90" i="6"/>
  <c r="P105" i="3"/>
  <c r="P105" i="6"/>
  <c r="P117" i="3"/>
  <c r="P117" i="6"/>
  <c r="P129" i="3"/>
  <c r="P129" i="6"/>
  <c r="P173" i="3"/>
  <c r="P173" i="6"/>
  <c r="P332" i="3"/>
  <c r="P332" i="6"/>
  <c r="P333" i="3"/>
  <c r="P333" i="6"/>
  <c r="P354" i="3"/>
  <c r="P354" i="6"/>
  <c r="P358" i="3"/>
  <c r="P358" i="6"/>
  <c r="P376" i="3"/>
  <c r="P376" i="6"/>
  <c r="P394" i="3"/>
  <c r="P394" i="6"/>
  <c r="P38" i="3"/>
  <c r="P38" i="6"/>
  <c r="P63" i="3"/>
  <c r="P63" i="6"/>
  <c r="P75" i="3"/>
  <c r="P75" i="6"/>
  <c r="P137" i="3"/>
  <c r="P137" i="6"/>
  <c r="P147" i="3"/>
  <c r="P147" i="6"/>
  <c r="P290" i="3"/>
  <c r="P290" i="6"/>
  <c r="P292" i="3"/>
  <c r="P292" i="6"/>
  <c r="P312" i="3"/>
  <c r="P312" i="6"/>
  <c r="P25" i="3"/>
  <c r="P25" i="6"/>
  <c r="P44" i="3"/>
  <c r="P44" i="6"/>
  <c r="P45" i="3"/>
  <c r="P45" i="6"/>
  <c r="P46" i="3"/>
  <c r="P46" i="6"/>
  <c r="P47" i="3"/>
  <c r="P47" i="6"/>
  <c r="P48" i="3"/>
  <c r="P48" i="6"/>
  <c r="P49" i="3"/>
  <c r="P49" i="6"/>
  <c r="P50" i="3"/>
  <c r="P50" i="6"/>
  <c r="P53" i="3"/>
  <c r="P53" i="6"/>
  <c r="P88"/>
  <c r="P92" i="3"/>
  <c r="P92" i="6"/>
  <c r="P111" i="3"/>
  <c r="P111" i="6"/>
  <c r="P123" i="3"/>
  <c r="P123" i="6"/>
  <c r="P175" i="3"/>
  <c r="P175" i="6"/>
  <c r="P177" i="3"/>
  <c r="P177" i="6"/>
  <c r="P178" i="5"/>
  <c r="P178" i="6"/>
  <c r="P210" i="3"/>
  <c r="P210" i="6"/>
  <c r="P219" i="3"/>
  <c r="P219" i="6"/>
  <c r="P231" i="3"/>
  <c r="P231" i="6"/>
  <c r="P440" i="3"/>
  <c r="P440" i="6"/>
  <c r="P464" i="3"/>
  <c r="P464" i="6"/>
  <c r="P465" i="3"/>
  <c r="P465" i="6"/>
  <c r="P500"/>
  <c r="P517"/>
  <c r="P519" i="3"/>
  <c r="P519" i="6"/>
  <c r="P523" i="3"/>
  <c r="P523" i="6"/>
  <c r="P541" i="3"/>
  <c r="P541" i="6"/>
  <c r="P547" i="3"/>
  <c r="P547" i="6"/>
  <c r="P553" i="3"/>
  <c r="P553" i="6"/>
  <c r="P559" i="3"/>
  <c r="P559" i="6"/>
  <c r="P629"/>
  <c r="P665" i="3"/>
  <c r="P665" i="6"/>
  <c r="P666" i="3"/>
  <c r="P666" i="6"/>
  <c r="P704" i="3"/>
  <c r="P704" i="6"/>
  <c r="P720" i="3"/>
  <c r="P720" i="6"/>
  <c r="P726" i="3"/>
  <c r="P726" i="6"/>
  <c r="P754" i="3"/>
  <c r="P754" i="6"/>
  <c r="P758" i="3"/>
  <c r="P758" i="6"/>
  <c r="P798" i="3"/>
  <c r="P798" i="6"/>
  <c r="P840" i="3"/>
  <c r="P840" i="6"/>
  <c r="P874" i="3"/>
  <c r="P874" i="6"/>
  <c r="P875" i="3"/>
  <c r="P875" i="6"/>
  <c r="P876" i="3"/>
  <c r="P876" i="6"/>
  <c r="P877"/>
  <c r="J714" i="3"/>
  <c r="P24"/>
  <c r="P24" i="6"/>
  <c r="P30"/>
  <c r="P37" i="3"/>
  <c r="P37" i="6"/>
  <c r="P43" i="3"/>
  <c r="P43" i="6"/>
  <c r="P56" i="3"/>
  <c r="P56" i="6"/>
  <c r="P89" i="3"/>
  <c r="P89" i="6"/>
  <c r="P99" i="3"/>
  <c r="P99" i="6"/>
  <c r="P138" i="3"/>
  <c r="P138" i="6"/>
  <c r="P153" i="3"/>
  <c r="P153" i="6"/>
  <c r="P165" i="3"/>
  <c r="P165" i="6"/>
  <c r="P176" i="3"/>
  <c r="P176" i="6"/>
  <c r="P183" i="3"/>
  <c r="P183" i="6"/>
  <c r="P195" i="3"/>
  <c r="P195" i="6"/>
  <c r="P209" i="3"/>
  <c r="P209" i="6"/>
  <c r="P246" i="3"/>
  <c r="P246" i="6"/>
  <c r="P249" i="3"/>
  <c r="P249" i="6"/>
  <c r="P261" i="3"/>
  <c r="P261" i="6"/>
  <c r="P273" i="3"/>
  <c r="P273" i="6"/>
  <c r="P289"/>
  <c r="P311" i="3"/>
  <c r="P311" i="6"/>
  <c r="P331" i="3"/>
  <c r="P331" i="6"/>
  <c r="P357" i="3"/>
  <c r="P357" i="6"/>
  <c r="P375" i="3"/>
  <c r="P375" i="6"/>
  <c r="P393" i="3"/>
  <c r="P393" i="6"/>
  <c r="P397" i="3"/>
  <c r="P397" i="6"/>
  <c r="P414" i="3"/>
  <c r="P414" i="6"/>
  <c r="P439" i="3"/>
  <c r="P439" i="6"/>
  <c r="P463" i="3"/>
  <c r="P463" i="6"/>
  <c r="P503" i="3"/>
  <c r="P503" i="6"/>
  <c r="P507" i="3"/>
  <c r="P507" i="6"/>
  <c r="P514" i="3"/>
  <c r="P514" i="6"/>
  <c r="P518"/>
  <c r="P522" i="3"/>
  <c r="P522" i="6"/>
  <c r="P565" i="3"/>
  <c r="P565" i="6"/>
  <c r="P571" i="3"/>
  <c r="P571" i="6"/>
  <c r="P577" i="3"/>
  <c r="P577" i="6"/>
  <c r="P583" i="3"/>
  <c r="P583" i="6"/>
  <c r="P589" i="3"/>
  <c r="P589" i="6"/>
  <c r="P595" i="3"/>
  <c r="P595" i="6"/>
  <c r="P601" i="3"/>
  <c r="P601" i="6"/>
  <c r="P607" i="3"/>
  <c r="P607" i="6"/>
  <c r="P613" i="3"/>
  <c r="P613" i="6"/>
  <c r="P619" i="3"/>
  <c r="P619" i="6"/>
  <c r="P628" i="3"/>
  <c r="P628" i="6"/>
  <c r="P638" i="3"/>
  <c r="P638" i="6"/>
  <c r="P664" i="3"/>
  <c r="P664" i="6"/>
  <c r="P719"/>
  <c r="P725" i="3"/>
  <c r="P725" i="6"/>
  <c r="P729" i="3"/>
  <c r="P729" i="6"/>
  <c r="P757" i="3"/>
  <c r="P757" i="6"/>
  <c r="P802" i="3"/>
  <c r="P802" i="6"/>
  <c r="P803" i="3"/>
  <c r="P803" i="6"/>
  <c r="P867" i="3"/>
  <c r="P867" i="6"/>
  <c r="P878" i="3"/>
  <c r="P878" i="6"/>
  <c r="P916" i="3"/>
  <c r="P916" i="6"/>
  <c r="P922" i="3"/>
  <c r="P922" i="6"/>
  <c r="P940" i="3"/>
  <c r="P940" i="6"/>
  <c r="P946" i="3"/>
  <c r="P946" i="6"/>
  <c r="D26" i="3"/>
  <c r="D117"/>
  <c r="M589"/>
  <c r="D590"/>
  <c r="O711"/>
  <c r="O518"/>
  <c r="O40" s="1"/>
  <c r="H712"/>
  <c r="H519"/>
  <c r="H41" s="1"/>
  <c r="I713"/>
  <c r="I520"/>
  <c r="I42" s="1"/>
  <c r="M713"/>
  <c r="M520"/>
  <c r="M42" s="1"/>
  <c r="F521"/>
  <c r="F43" s="1"/>
  <c r="F714"/>
  <c r="N714"/>
  <c r="N521"/>
  <c r="N43" s="1"/>
  <c r="G715"/>
  <c r="G522"/>
  <c r="G44" s="1"/>
  <c r="O522"/>
  <c r="O44" s="1"/>
  <c r="O715"/>
  <c r="P208"/>
  <c r="P208" i="6"/>
  <c r="P212" i="3"/>
  <c r="P212" i="6"/>
  <c r="P214" i="5"/>
  <c r="P214" i="6"/>
  <c r="P225" i="3"/>
  <c r="P225" i="6"/>
  <c r="P237" i="3"/>
  <c r="P237" i="6"/>
  <c r="P245" i="3"/>
  <c r="P245" i="6"/>
  <c r="P288"/>
  <c r="P304" i="3"/>
  <c r="P304" i="6"/>
  <c r="P314" i="3"/>
  <c r="P314" i="6"/>
  <c r="P315" i="3"/>
  <c r="P315" i="6"/>
  <c r="P317" i="3"/>
  <c r="P317" i="6"/>
  <c r="P323" i="3"/>
  <c r="P323" i="6"/>
  <c r="P330" i="3"/>
  <c r="P330" i="6"/>
  <c r="P356" i="3"/>
  <c r="P356" i="6"/>
  <c r="P374" i="3"/>
  <c r="P374" i="6"/>
  <c r="P378" i="3"/>
  <c r="P378" i="6"/>
  <c r="P392" i="3"/>
  <c r="P392" i="6"/>
  <c r="P396" i="3"/>
  <c r="P396" i="6"/>
  <c r="P413" i="3"/>
  <c r="P413" i="6"/>
  <c r="P438" i="3"/>
  <c r="P438" i="6"/>
  <c r="P442" i="3"/>
  <c r="P442" i="6"/>
  <c r="P462" i="3"/>
  <c r="P462" i="6"/>
  <c r="P502"/>
  <c r="P505" i="3"/>
  <c r="P505" i="6"/>
  <c r="P506" i="3"/>
  <c r="P506" i="6"/>
  <c r="P513" i="3"/>
  <c r="P513" i="6"/>
  <c r="P521" i="3"/>
  <c r="P521" i="6"/>
  <c r="P627"/>
  <c r="P663" i="3"/>
  <c r="P663" i="6"/>
  <c r="P661" i="5"/>
  <c r="P674" i="6"/>
  <c r="P680" i="3"/>
  <c r="P680" i="6"/>
  <c r="P711"/>
  <c r="P715"/>
  <c r="P718" i="3"/>
  <c r="P718" i="6"/>
  <c r="P722" i="3"/>
  <c r="P722" i="6"/>
  <c r="P724" i="3"/>
  <c r="P724" i="6"/>
  <c r="P728" i="3"/>
  <c r="P728" i="6"/>
  <c r="P756" i="3"/>
  <c r="P756" i="6"/>
  <c r="P801" i="3"/>
  <c r="P801" i="6"/>
  <c r="D46" i="3"/>
  <c r="D47"/>
  <c r="D48"/>
  <c r="D49"/>
  <c r="N52"/>
  <c r="D52" s="1"/>
  <c r="D56"/>
  <c r="D63"/>
  <c r="D75"/>
  <c r="N87"/>
  <c r="D255"/>
  <c r="K711"/>
  <c r="L712"/>
  <c r="D307"/>
  <c r="P307"/>
  <c r="P22"/>
  <c r="P22" i="6"/>
  <c r="P26" i="3"/>
  <c r="P26" i="6"/>
  <c r="P35" i="3"/>
  <c r="P35" i="6"/>
  <c r="P41" i="4"/>
  <c r="P54" i="3"/>
  <c r="P54" i="6"/>
  <c r="P91" i="3"/>
  <c r="P91" i="6"/>
  <c r="P93" i="3"/>
  <c r="P93" i="6"/>
  <c r="P94" i="5"/>
  <c r="P94" i="6"/>
  <c r="P136" i="3"/>
  <c r="P136" i="6"/>
  <c r="P140" i="3"/>
  <c r="P140" i="6"/>
  <c r="P159" i="3"/>
  <c r="P159" i="6"/>
  <c r="P174" i="3"/>
  <c r="P174" i="6"/>
  <c r="P189" i="3"/>
  <c r="P189" i="6"/>
  <c r="P201" i="3"/>
  <c r="P201" i="6"/>
  <c r="P211" i="3"/>
  <c r="P211" i="6"/>
  <c r="P244" i="3"/>
  <c r="P244" i="6"/>
  <c r="P248" i="3"/>
  <c r="P248" i="6"/>
  <c r="P255" i="3"/>
  <c r="P255" i="6"/>
  <c r="P267" i="3"/>
  <c r="P267" i="6"/>
  <c r="P279" i="3"/>
  <c r="P279" i="6"/>
  <c r="P287"/>
  <c r="P313" i="3"/>
  <c r="P313" i="6"/>
  <c r="P334" i="3"/>
  <c r="P334" i="6"/>
  <c r="P336" i="3"/>
  <c r="P336" i="6"/>
  <c r="P342" i="3"/>
  <c r="P342" i="6"/>
  <c r="P348" i="3"/>
  <c r="P348" i="6"/>
  <c r="P355" i="3"/>
  <c r="P355" i="6"/>
  <c r="P359" i="3"/>
  <c r="P359" i="6"/>
  <c r="P373" i="3"/>
  <c r="P373" i="6"/>
  <c r="P377" i="3"/>
  <c r="P377" i="6"/>
  <c r="P395" i="3"/>
  <c r="P395" i="6"/>
  <c r="P412" i="3"/>
  <c r="P412" i="6"/>
  <c r="P416" i="3"/>
  <c r="P416" i="6"/>
  <c r="P417" i="5"/>
  <c r="P417" i="6"/>
  <c r="P437" i="3"/>
  <c r="P437" i="6"/>
  <c r="P441" i="3"/>
  <c r="P441" i="6"/>
  <c r="P461" i="3"/>
  <c r="P461" i="6"/>
  <c r="P466" i="3"/>
  <c r="P466" i="6"/>
  <c r="P509" i="3"/>
  <c r="P509" i="6"/>
  <c r="P512" i="3"/>
  <c r="P512" i="6"/>
  <c r="P520" i="3"/>
  <c r="P520" i="6"/>
  <c r="P529" i="3"/>
  <c r="P529" i="6"/>
  <c r="P530" i="5"/>
  <c r="P530" i="6"/>
  <c r="P535" i="3"/>
  <c r="P535" i="6"/>
  <c r="P626" i="3"/>
  <c r="P626" i="6"/>
  <c r="P630" i="5"/>
  <c r="P630" i="6"/>
  <c r="P662" i="3"/>
  <c r="P662" i="6"/>
  <c r="P710" i="4"/>
  <c r="P717" i="6"/>
  <c r="P714" i="4"/>
  <c r="P721" i="6"/>
  <c r="P727" i="3"/>
  <c r="P727" i="6"/>
  <c r="P755" i="3"/>
  <c r="P755" i="6"/>
  <c r="P759" i="3"/>
  <c r="P759" i="6"/>
  <c r="P799" i="3"/>
  <c r="P799" i="6"/>
  <c r="P800" i="3"/>
  <c r="P800" i="6"/>
  <c r="P838" i="4"/>
  <c r="D24" i="3"/>
  <c r="H17"/>
  <c r="L17"/>
  <c r="I18"/>
  <c r="M18"/>
  <c r="O51"/>
  <c r="G498"/>
  <c r="G14" s="1"/>
  <c r="K498"/>
  <c r="D524"/>
  <c r="M499"/>
  <c r="M492" s="1"/>
  <c r="D231"/>
  <c r="N243"/>
  <c r="D373"/>
  <c r="D394"/>
  <c r="O498"/>
  <c r="G510"/>
  <c r="G27" s="1"/>
  <c r="K510"/>
  <c r="K27" s="1"/>
  <c r="O510"/>
  <c r="O27" s="1"/>
  <c r="G711"/>
  <c r="H710"/>
  <c r="E711"/>
  <c r="I711"/>
  <c r="M711"/>
  <c r="F712"/>
  <c r="J712"/>
  <c r="N712"/>
  <c r="G713"/>
  <c r="K713"/>
  <c r="O713"/>
  <c r="H714"/>
  <c r="E715"/>
  <c r="I715"/>
  <c r="M715"/>
  <c r="G712"/>
  <c r="K712"/>
  <c r="O712"/>
  <c r="H713"/>
  <c r="I714"/>
  <c r="M714"/>
  <c r="F715"/>
  <c r="J715"/>
  <c r="N715"/>
  <c r="P643"/>
  <c r="Q643" i="5" s="1"/>
  <c r="D22" i="4"/>
  <c r="D32"/>
  <c r="D42"/>
  <c r="D90"/>
  <c r="D139"/>
  <c r="D140"/>
  <c r="D173"/>
  <c r="D210"/>
  <c r="D237"/>
  <c r="L286"/>
  <c r="D286" s="1"/>
  <c r="L298"/>
  <c r="D298" s="1"/>
  <c r="D307"/>
  <c r="D308"/>
  <c r="D314"/>
  <c r="D317"/>
  <c r="D358"/>
  <c r="D373"/>
  <c r="D396"/>
  <c r="D416"/>
  <c r="D438"/>
  <c r="D521"/>
  <c r="D535"/>
  <c r="D571"/>
  <c r="D710"/>
  <c r="D725"/>
  <c r="E711"/>
  <c r="F832"/>
  <c r="D861"/>
  <c r="D935"/>
  <c r="L929"/>
  <c r="L934"/>
  <c r="D934" s="1"/>
  <c r="D334"/>
  <c r="D336"/>
  <c r="D356"/>
  <c r="D394"/>
  <c r="D414"/>
  <c r="D506"/>
  <c r="D674"/>
  <c r="E517"/>
  <c r="G712"/>
  <c r="G500"/>
  <c r="G493" s="1"/>
  <c r="K712"/>
  <c r="K500"/>
  <c r="K493" s="1"/>
  <c r="O712"/>
  <c r="O500"/>
  <c r="O493" s="1"/>
  <c r="H713"/>
  <c r="H501"/>
  <c r="H494" s="1"/>
  <c r="L713"/>
  <c r="L501"/>
  <c r="L494" s="1"/>
  <c r="E830"/>
  <c r="L286" i="5"/>
  <c r="D286" s="1"/>
  <c r="D299"/>
  <c r="L298"/>
  <c r="L33" s="1"/>
  <c r="D33" s="1"/>
  <c r="L34"/>
  <c r="D34" s="1"/>
  <c r="D354" i="3"/>
  <c r="D358"/>
  <c r="D392"/>
  <c r="D397"/>
  <c r="D535"/>
  <c r="D559"/>
  <c r="I510"/>
  <c r="I27" s="1"/>
  <c r="M510"/>
  <c r="M27" s="1"/>
  <c r="D577"/>
  <c r="D583"/>
  <c r="I712"/>
  <c r="M712"/>
  <c r="F713"/>
  <c r="J713"/>
  <c r="N713"/>
  <c r="G714"/>
  <c r="K714"/>
  <c r="O714"/>
  <c r="H715"/>
  <c r="D755"/>
  <c r="D916"/>
  <c r="D28" i="4"/>
  <c r="D36"/>
  <c r="D55"/>
  <c r="D201"/>
  <c r="D245"/>
  <c r="D273"/>
  <c r="D505"/>
  <c r="E492"/>
  <c r="F711"/>
  <c r="G715"/>
  <c r="G522"/>
  <c r="G44" s="1"/>
  <c r="K715"/>
  <c r="K522"/>
  <c r="K44" s="1"/>
  <c r="K11" s="1"/>
  <c r="O715"/>
  <c r="O522"/>
  <c r="O44" s="1"/>
  <c r="D876"/>
  <c r="L839"/>
  <c r="L832" s="1"/>
  <c r="D542"/>
  <c r="L541"/>
  <c r="P541" s="1"/>
  <c r="E498" i="3"/>
  <c r="E14" s="1"/>
  <c r="I498"/>
  <c r="I14" s="1"/>
  <c r="D626"/>
  <c r="N836"/>
  <c r="N829" s="1"/>
  <c r="E17" i="4"/>
  <c r="E9" s="1"/>
  <c r="D26"/>
  <c r="K51"/>
  <c r="D92"/>
  <c r="D129"/>
  <c r="D175"/>
  <c r="K207"/>
  <c r="D213"/>
  <c r="L287"/>
  <c r="P287" s="1"/>
  <c r="L288"/>
  <c r="D288" s="1"/>
  <c r="D289"/>
  <c r="D292"/>
  <c r="D306"/>
  <c r="D330"/>
  <c r="D375"/>
  <c r="D431"/>
  <c r="D440"/>
  <c r="D464"/>
  <c r="E494"/>
  <c r="D509"/>
  <c r="D519"/>
  <c r="D565"/>
  <c r="E504"/>
  <c r="D719"/>
  <c r="E712"/>
  <c r="E500"/>
  <c r="I712"/>
  <c r="I500"/>
  <c r="I493" s="1"/>
  <c r="M712"/>
  <c r="M500"/>
  <c r="M493" s="1"/>
  <c r="M838"/>
  <c r="M831" s="1"/>
  <c r="D831" s="1"/>
  <c r="D875"/>
  <c r="D932"/>
  <c r="D930"/>
  <c r="G18" i="5"/>
  <c r="G10" s="1"/>
  <c r="O18"/>
  <c r="O10" s="1"/>
  <c r="H710"/>
  <c r="L710"/>
  <c r="F712"/>
  <c r="J712"/>
  <c r="N712"/>
  <c r="H714"/>
  <c r="L714"/>
  <c r="P714" s="1"/>
  <c r="F501" i="4"/>
  <c r="F494" s="1"/>
  <c r="J501"/>
  <c r="J494" s="1"/>
  <c r="N501"/>
  <c r="N494" s="1"/>
  <c r="D507"/>
  <c r="D515"/>
  <c r="D520"/>
  <c r="D547"/>
  <c r="D601"/>
  <c r="D619"/>
  <c r="D720"/>
  <c r="D729"/>
  <c r="D755"/>
  <c r="D798"/>
  <c r="L841"/>
  <c r="D841" s="1"/>
  <c r="D834" s="1"/>
  <c r="D850"/>
  <c r="D862"/>
  <c r="D940"/>
  <c r="D53" i="5"/>
  <c r="F16"/>
  <c r="J16"/>
  <c r="N16"/>
  <c r="D92"/>
  <c r="M87"/>
  <c r="K87"/>
  <c r="D175"/>
  <c r="D212"/>
  <c r="M207"/>
  <c r="D311"/>
  <c r="D315"/>
  <c r="I310"/>
  <c r="M310"/>
  <c r="D412"/>
  <c r="D416"/>
  <c r="D506"/>
  <c r="D514"/>
  <c r="F517"/>
  <c r="F39" s="1"/>
  <c r="G498"/>
  <c r="G14" s="1"/>
  <c r="K498"/>
  <c r="D565"/>
  <c r="D583"/>
  <c r="D717"/>
  <c r="D721"/>
  <c r="D877"/>
  <c r="D878"/>
  <c r="D728" i="4"/>
  <c r="G17" i="5"/>
  <c r="G9" s="1"/>
  <c r="K17"/>
  <c r="K9" s="1"/>
  <c r="O17"/>
  <c r="O9" s="1"/>
  <c r="I19"/>
  <c r="I11" s="1"/>
  <c r="M19"/>
  <c r="M11" s="1"/>
  <c r="G16"/>
  <c r="G8" s="1"/>
  <c r="K16"/>
  <c r="K8" s="1"/>
  <c r="O16"/>
  <c r="O8" s="1"/>
  <c r="I18"/>
  <c r="I10" s="1"/>
  <c r="M18"/>
  <c r="M10" s="1"/>
  <c r="N135"/>
  <c r="M135"/>
  <c r="D237"/>
  <c r="D245"/>
  <c r="K243"/>
  <c r="F285"/>
  <c r="J285"/>
  <c r="N285"/>
  <c r="D305"/>
  <c r="D323"/>
  <c r="D354"/>
  <c r="D358"/>
  <c r="D376"/>
  <c r="D394"/>
  <c r="D415"/>
  <c r="E461"/>
  <c r="M499"/>
  <c r="M492" s="1"/>
  <c r="G494"/>
  <c r="K494"/>
  <c r="O494"/>
  <c r="I496"/>
  <c r="D505"/>
  <c r="D509"/>
  <c r="D513"/>
  <c r="D535"/>
  <c r="H498"/>
  <c r="D607"/>
  <c r="I510"/>
  <c r="I27" s="1"/>
  <c r="M510"/>
  <c r="M27" s="1"/>
  <c r="D664"/>
  <c r="D713"/>
  <c r="D720"/>
  <c r="F710"/>
  <c r="J710"/>
  <c r="N710"/>
  <c r="H712"/>
  <c r="L712"/>
  <c r="D727"/>
  <c r="F714"/>
  <c r="J714"/>
  <c r="N714"/>
  <c r="D755"/>
  <c r="D800"/>
  <c r="D840"/>
  <c r="D849"/>
  <c r="H836"/>
  <c r="H829" s="1"/>
  <c r="D916"/>
  <c r="M836"/>
  <c r="M829" s="1"/>
  <c r="D511" i="4"/>
  <c r="E522"/>
  <c r="E496" s="1"/>
  <c r="I522"/>
  <c r="I44" s="1"/>
  <c r="M522"/>
  <c r="M44" s="1"/>
  <c r="D559"/>
  <c r="D577"/>
  <c r="D629"/>
  <c r="D662"/>
  <c r="D680"/>
  <c r="D717"/>
  <c r="D722"/>
  <c r="D726"/>
  <c r="D802"/>
  <c r="L837"/>
  <c r="L830" s="1"/>
  <c r="D916"/>
  <c r="D47" i="5"/>
  <c r="N52"/>
  <c r="D52" s="1"/>
  <c r="D55"/>
  <c r="O51"/>
  <c r="N51"/>
  <c r="D90"/>
  <c r="F18"/>
  <c r="J18"/>
  <c r="N18"/>
  <c r="O87"/>
  <c r="N87"/>
  <c r="D173"/>
  <c r="K171"/>
  <c r="F15"/>
  <c r="F7" s="1"/>
  <c r="J15"/>
  <c r="J7" s="1"/>
  <c r="D210"/>
  <c r="D313"/>
  <c r="G310"/>
  <c r="K310"/>
  <c r="O310"/>
  <c r="D414"/>
  <c r="J17"/>
  <c r="J9" s="1"/>
  <c r="J19"/>
  <c r="J11" s="1"/>
  <c r="N19"/>
  <c r="N11" s="1"/>
  <c r="D508"/>
  <c r="D512"/>
  <c r="I498"/>
  <c r="D613"/>
  <c r="D719"/>
  <c r="D940"/>
  <c r="D54"/>
  <c r="E17"/>
  <c r="D56"/>
  <c r="E19"/>
  <c r="D231"/>
  <c r="K207"/>
  <c r="D317"/>
  <c r="E310"/>
  <c r="D58"/>
  <c r="M57"/>
  <c r="M51" s="1"/>
  <c r="D137"/>
  <c r="D139"/>
  <c r="E18"/>
  <c r="N207"/>
  <c r="Q434"/>
  <c r="Q291"/>
  <c r="Q120"/>
  <c r="Q108"/>
  <c r="Q96"/>
  <c r="E498"/>
  <c r="D530"/>
  <c r="L529"/>
  <c r="D529" s="1"/>
  <c r="L499"/>
  <c r="L492" s="1"/>
  <c r="D638"/>
  <c r="E625"/>
  <c r="E517"/>
  <c r="G625"/>
  <c r="G517"/>
  <c r="G39" s="1"/>
  <c r="I625"/>
  <c r="I517"/>
  <c r="I39" s="1"/>
  <c r="K625"/>
  <c r="K517"/>
  <c r="K39" s="1"/>
  <c r="M625"/>
  <c r="M517"/>
  <c r="M39" s="1"/>
  <c r="O625"/>
  <c r="O517"/>
  <c r="O39" s="1"/>
  <c r="D722"/>
  <c r="E715"/>
  <c r="K51"/>
  <c r="P307"/>
  <c r="D307"/>
  <c r="D336"/>
  <c r="E329"/>
  <c r="E495"/>
  <c r="D515"/>
  <c r="E32"/>
  <c r="D32" s="1"/>
  <c r="K496"/>
  <c r="M496"/>
  <c r="O496"/>
  <c r="Q753"/>
  <c r="Q749"/>
  <c r="Q745"/>
  <c r="Q741"/>
  <c r="Q737"/>
  <c r="Q731"/>
  <c r="Q658"/>
  <c r="Q654"/>
  <c r="Q650"/>
  <c r="Q642"/>
  <c r="Q609"/>
  <c r="Q594"/>
  <c r="Q590"/>
  <c r="Q585"/>
  <c r="Q570"/>
  <c r="Q566"/>
  <c r="Q319"/>
  <c r="Q233"/>
  <c r="Q218"/>
  <c r="Q168"/>
  <c r="Q156"/>
  <c r="Q144"/>
  <c r="Q78"/>
  <c r="E22"/>
  <c r="D22" s="1"/>
  <c r="E24"/>
  <c r="D24" s="1"/>
  <c r="E26"/>
  <c r="D26" s="1"/>
  <c r="E29"/>
  <c r="D29" s="1"/>
  <c r="E31"/>
  <c r="D31" s="1"/>
  <c r="N171"/>
  <c r="N243"/>
  <c r="E499"/>
  <c r="G499"/>
  <c r="I499"/>
  <c r="I492" s="1"/>
  <c r="K499"/>
  <c r="G493"/>
  <c r="K493"/>
  <c r="O493"/>
  <c r="G495"/>
  <c r="I495"/>
  <c r="M495"/>
  <c r="E504"/>
  <c r="E510"/>
  <c r="E518"/>
  <c r="E40" s="1"/>
  <c r="D40" s="1"/>
  <c r="F519"/>
  <c r="H519"/>
  <c r="J519"/>
  <c r="L519"/>
  <c r="P519" s="1"/>
  <c r="N519"/>
  <c r="E520"/>
  <c r="E494" s="1"/>
  <c r="F521"/>
  <c r="H521"/>
  <c r="J521"/>
  <c r="L521"/>
  <c r="P521" s="1"/>
  <c r="N521"/>
  <c r="E522"/>
  <c r="E496" s="1"/>
  <c r="N498"/>
  <c r="M589"/>
  <c r="D589" s="1"/>
  <c r="L625"/>
  <c r="E711"/>
  <c r="D711" s="1"/>
  <c r="E831"/>
  <c r="E833"/>
  <c r="D833" s="1"/>
  <c r="D876"/>
  <c r="D922"/>
  <c r="D89"/>
  <c r="D91"/>
  <c r="D123"/>
  <c r="D138"/>
  <c r="D140"/>
  <c r="D174"/>
  <c r="D176"/>
  <c r="D189"/>
  <c r="D209"/>
  <c r="D211"/>
  <c r="D219"/>
  <c r="D246"/>
  <c r="D248"/>
  <c r="D267"/>
  <c r="D288"/>
  <c r="D290"/>
  <c r="D292"/>
  <c r="M285"/>
  <c r="O285"/>
  <c r="D312"/>
  <c r="D314"/>
  <c r="F310"/>
  <c r="H310"/>
  <c r="J310"/>
  <c r="N310"/>
  <c r="F329"/>
  <c r="H329"/>
  <c r="J329"/>
  <c r="D342"/>
  <c r="M329"/>
  <c r="O329"/>
  <c r="D355"/>
  <c r="D357"/>
  <c r="D359"/>
  <c r="D373"/>
  <c r="D375"/>
  <c r="D377"/>
  <c r="D393"/>
  <c r="D395"/>
  <c r="D397"/>
  <c r="D571"/>
  <c r="D595"/>
  <c r="D619"/>
  <c r="D643"/>
  <c r="D661"/>
  <c r="D663"/>
  <c r="D665"/>
  <c r="D674"/>
  <c r="D724"/>
  <c r="D726"/>
  <c r="D728"/>
  <c r="D754"/>
  <c r="D756"/>
  <c r="D758"/>
  <c r="D799"/>
  <c r="D801"/>
  <c r="D832"/>
  <c r="D839"/>
  <c r="D841"/>
  <c r="D834" s="1"/>
  <c r="P877" i="3"/>
  <c r="P721"/>
  <c r="P719"/>
  <c r="P717"/>
  <c r="P630"/>
  <c r="P417"/>
  <c r="P22" i="4"/>
  <c r="P23"/>
  <c r="P24"/>
  <c r="P25"/>
  <c r="P28"/>
  <c r="P29"/>
  <c r="P32"/>
  <c r="P36"/>
  <c r="P37"/>
  <c r="P38"/>
  <c r="P42"/>
  <c r="P43"/>
  <c r="P44"/>
  <c r="P46"/>
  <c r="P48"/>
  <c r="P50"/>
  <c r="P55"/>
  <c r="P56"/>
  <c r="P63"/>
  <c r="P90"/>
  <c r="P91"/>
  <c r="P94"/>
  <c r="P105"/>
  <c r="P129"/>
  <c r="P138"/>
  <c r="P139"/>
  <c r="P140"/>
  <c r="P175"/>
  <c r="P176"/>
  <c r="P178"/>
  <c r="P183"/>
  <c r="P189"/>
  <c r="P201"/>
  <c r="P210"/>
  <c r="P211"/>
  <c r="P212"/>
  <c r="P214"/>
  <c r="P225"/>
  <c r="P231"/>
  <c r="P247"/>
  <c r="P248"/>
  <c r="P267"/>
  <c r="P289"/>
  <c r="P290"/>
  <c r="P292"/>
  <c r="P304"/>
  <c r="P312"/>
  <c r="P313"/>
  <c r="P317"/>
  <c r="P330"/>
  <c r="P331"/>
  <c r="P334"/>
  <c r="P336"/>
  <c r="P342"/>
  <c r="P348"/>
  <c r="P356"/>
  <c r="P357"/>
  <c r="P375"/>
  <c r="P376"/>
  <c r="P394"/>
  <c r="P395"/>
  <c r="P414"/>
  <c r="P415"/>
  <c r="P438"/>
  <c r="P439"/>
  <c r="P442"/>
  <c r="P463"/>
  <c r="P466"/>
  <c r="P502"/>
  <c r="P505"/>
  <c r="P506"/>
  <c r="P509"/>
  <c r="P513"/>
  <c r="P514"/>
  <c r="P519"/>
  <c r="P521"/>
  <c r="P530"/>
  <c r="P535"/>
  <c r="P553"/>
  <c r="P565"/>
  <c r="P571"/>
  <c r="P583"/>
  <c r="P595"/>
  <c r="P613"/>
  <c r="P627"/>
  <c r="P628"/>
  <c r="P638"/>
  <c r="P662"/>
  <c r="P663"/>
  <c r="P680"/>
  <c r="P711"/>
  <c r="P715"/>
  <c r="P717"/>
  <c r="P718"/>
  <c r="P720"/>
  <c r="P722"/>
  <c r="P726"/>
  <c r="P727"/>
  <c r="P755"/>
  <c r="P756"/>
  <c r="P798"/>
  <c r="P799"/>
  <c r="P802"/>
  <c r="P803"/>
  <c r="P874"/>
  <c r="P876"/>
  <c r="P878"/>
  <c r="P916"/>
  <c r="P922"/>
  <c r="P940"/>
  <c r="P946"/>
  <c r="Q13" i="5"/>
  <c r="P22"/>
  <c r="P23"/>
  <c r="P24"/>
  <c r="P25"/>
  <c r="P26"/>
  <c r="P28"/>
  <c r="P29"/>
  <c r="P30"/>
  <c r="P31"/>
  <c r="P32"/>
  <c r="P35"/>
  <c r="P36"/>
  <c r="P37"/>
  <c r="P38"/>
  <c r="Q58"/>
  <c r="Q62"/>
  <c r="Q80"/>
  <c r="Q98"/>
  <c r="Q110"/>
  <c r="Q122"/>
  <c r="Q146"/>
  <c r="Q158"/>
  <c r="Q170"/>
  <c r="Q186"/>
  <c r="Q216"/>
  <c r="Q235"/>
  <c r="Q240"/>
  <c r="Q254"/>
  <c r="Q264"/>
  <c r="Q321"/>
  <c r="Q326"/>
  <c r="Q337"/>
  <c r="Q341"/>
  <c r="Q362"/>
  <c r="Q366"/>
  <c r="Q370"/>
  <c r="Q398"/>
  <c r="Q402"/>
  <c r="Q406"/>
  <c r="Q410"/>
  <c r="Q430"/>
  <c r="Q432"/>
  <c r="Q525"/>
  <c r="Q533"/>
  <c r="Q538"/>
  <c r="Q550"/>
  <c r="P674" i="3"/>
  <c r="P530"/>
  <c r="P214"/>
  <c r="P178"/>
  <c r="P94"/>
  <c r="P629"/>
  <c r="P627"/>
  <c r="P26" i="4"/>
  <c r="P30"/>
  <c r="P31"/>
  <c r="P35"/>
  <c r="P45"/>
  <c r="P47"/>
  <c r="P49"/>
  <c r="P53"/>
  <c r="P54"/>
  <c r="P57"/>
  <c r="P89"/>
  <c r="P92"/>
  <c r="P99"/>
  <c r="P123"/>
  <c r="P137"/>
  <c r="P173"/>
  <c r="P174"/>
  <c r="P177"/>
  <c r="P208"/>
  <c r="P209"/>
  <c r="P213"/>
  <c r="P219"/>
  <c r="P237"/>
  <c r="P245"/>
  <c r="P246"/>
  <c r="P249"/>
  <c r="P273"/>
  <c r="P311"/>
  <c r="P314"/>
  <c r="P315"/>
  <c r="P323"/>
  <c r="P332"/>
  <c r="P333"/>
  <c r="P354"/>
  <c r="P355"/>
  <c r="P358"/>
  <c r="Q358" s="1"/>
  <c r="P359"/>
  <c r="P373"/>
  <c r="P374"/>
  <c r="P377"/>
  <c r="P378"/>
  <c r="P392"/>
  <c r="P393"/>
  <c r="P396"/>
  <c r="Q396" s="1"/>
  <c r="P397"/>
  <c r="P412"/>
  <c r="P413"/>
  <c r="P416"/>
  <c r="P417"/>
  <c r="P437"/>
  <c r="P440"/>
  <c r="P441"/>
  <c r="P464"/>
  <c r="P465"/>
  <c r="P500"/>
  <c r="P503"/>
  <c r="P507"/>
  <c r="P508"/>
  <c r="P511"/>
  <c r="P512"/>
  <c r="P515"/>
  <c r="P520"/>
  <c r="P522"/>
  <c r="P529"/>
  <c r="P547"/>
  <c r="P559"/>
  <c r="P577"/>
  <c r="P589"/>
  <c r="P601"/>
  <c r="P607"/>
  <c r="P619"/>
  <c r="P629"/>
  <c r="P630"/>
  <c r="P664"/>
  <c r="P665"/>
  <c r="P666"/>
  <c r="P674"/>
  <c r="P704"/>
  <c r="P719"/>
  <c r="P721"/>
  <c r="P724"/>
  <c r="P725"/>
  <c r="P728"/>
  <c r="P729"/>
  <c r="P754"/>
  <c r="P757"/>
  <c r="P758"/>
  <c r="P759"/>
  <c r="P800"/>
  <c r="P801"/>
  <c r="P875"/>
  <c r="P877"/>
  <c r="Q12" i="5"/>
  <c r="Q68"/>
  <c r="Q72"/>
  <c r="Q84"/>
  <c r="Q104"/>
  <c r="Q116"/>
  <c r="Q125"/>
  <c r="Q130"/>
  <c r="Q134"/>
  <c r="Q152"/>
  <c r="Q164"/>
  <c r="Q182"/>
  <c r="Q193"/>
  <c r="Q199"/>
  <c r="Q204"/>
  <c r="Q223"/>
  <c r="Q228"/>
  <c r="Q260"/>
  <c r="Q281"/>
  <c r="Q296"/>
  <c r="Q300"/>
  <c r="Q309"/>
  <c r="Q346"/>
  <c r="Q349"/>
  <c r="Q387"/>
  <c r="Q391"/>
  <c r="Q421"/>
  <c r="Q425"/>
  <c r="Q429"/>
  <c r="Q443"/>
  <c r="Q447"/>
  <c r="Q451"/>
  <c r="Q455"/>
  <c r="Q459"/>
  <c r="Q469"/>
  <c r="Q477"/>
  <c r="Q483"/>
  <c r="Q487"/>
  <c r="Q546"/>
  <c r="Q558"/>
  <c r="P40"/>
  <c r="P42"/>
  <c r="P44"/>
  <c r="P47"/>
  <c r="P48"/>
  <c r="Q61"/>
  <c r="Q64"/>
  <c r="Q65"/>
  <c r="Q73"/>
  <c r="Q76"/>
  <c r="Q77"/>
  <c r="Q85"/>
  <c r="P89"/>
  <c r="P91"/>
  <c r="Q97"/>
  <c r="Q100"/>
  <c r="Q101"/>
  <c r="Q109"/>
  <c r="Q112"/>
  <c r="Q113"/>
  <c r="Q121"/>
  <c r="Q124"/>
  <c r="Q128"/>
  <c r="Q133"/>
  <c r="P138"/>
  <c r="P140"/>
  <c r="Q142"/>
  <c r="Q143"/>
  <c r="Q151"/>
  <c r="Q154"/>
  <c r="Q155"/>
  <c r="Q163"/>
  <c r="Q166"/>
  <c r="Q167"/>
  <c r="P174"/>
  <c r="P176"/>
  <c r="Q179"/>
  <c r="Q187"/>
  <c r="Q190"/>
  <c r="Q194"/>
  <c r="Q200"/>
  <c r="Q205"/>
  <c r="P209"/>
  <c r="P211"/>
  <c r="Q217"/>
  <c r="Q220"/>
  <c r="Q224"/>
  <c r="Q229"/>
  <c r="Q232"/>
  <c r="Q236"/>
  <c r="Q241"/>
  <c r="P245"/>
  <c r="P247"/>
  <c r="Q253"/>
  <c r="Q256"/>
  <c r="Q257"/>
  <c r="Q265"/>
  <c r="Q268"/>
  <c r="Q272"/>
  <c r="Q274"/>
  <c r="Q278"/>
  <c r="Q280"/>
  <c r="Q284"/>
  <c r="P292"/>
  <c r="Q295"/>
  <c r="Q303"/>
  <c r="Q305"/>
  <c r="Q306"/>
  <c r="P312"/>
  <c r="P314"/>
  <c r="P317"/>
  <c r="Q320"/>
  <c r="P323"/>
  <c r="Q325"/>
  <c r="P330"/>
  <c r="P331"/>
  <c r="P332"/>
  <c r="P333"/>
  <c r="P334"/>
  <c r="Q335"/>
  <c r="Q340"/>
  <c r="Q343"/>
  <c r="Q347"/>
  <c r="Q352"/>
  <c r="P355"/>
  <c r="P357"/>
  <c r="P359"/>
  <c r="Q363"/>
  <c r="Q367"/>
  <c r="Q371"/>
  <c r="P374"/>
  <c r="P376"/>
  <c r="P378"/>
  <c r="Q382"/>
  <c r="Q386"/>
  <c r="Q390"/>
  <c r="P393"/>
  <c r="P395"/>
  <c r="P397"/>
  <c r="Q401"/>
  <c r="Q405"/>
  <c r="Q409"/>
  <c r="P412"/>
  <c r="P413"/>
  <c r="P414"/>
  <c r="P415"/>
  <c r="P416"/>
  <c r="Q420"/>
  <c r="Q424"/>
  <c r="Q428"/>
  <c r="Q433"/>
  <c r="Q436"/>
  <c r="Q446"/>
  <c r="Q450"/>
  <c r="Q454"/>
  <c r="Q458"/>
  <c r="P463"/>
  <c r="P464"/>
  <c r="P465"/>
  <c r="P466"/>
  <c r="Q468"/>
  <c r="Q472"/>
  <c r="Q474"/>
  <c r="Q478"/>
  <c r="Q484"/>
  <c r="Q488"/>
  <c r="Q497"/>
  <c r="P518"/>
  <c r="P520"/>
  <c r="P522"/>
  <c r="Q524"/>
  <c r="Q526"/>
  <c r="Q534"/>
  <c r="Q539"/>
  <c r="Q542"/>
  <c r="Q543"/>
  <c r="Q551"/>
  <c r="Q554"/>
  <c r="Q555"/>
  <c r="P559"/>
  <c r="Q562"/>
  <c r="Q563"/>
  <c r="P571"/>
  <c r="Q587"/>
  <c r="Q592"/>
  <c r="Q611"/>
  <c r="Q616"/>
  <c r="Q634"/>
  <c r="Q640"/>
  <c r="Q648"/>
  <c r="Q652"/>
  <c r="Q656"/>
  <c r="Q660"/>
  <c r="Q669"/>
  <c r="Q673"/>
  <c r="Q708"/>
  <c r="Q733"/>
  <c r="Q739"/>
  <c r="Q743"/>
  <c r="Q747"/>
  <c r="Q751"/>
  <c r="Q760"/>
  <c r="Q835"/>
  <c r="Q926"/>
  <c r="Q937"/>
  <c r="P45"/>
  <c r="P46"/>
  <c r="P49"/>
  <c r="P50"/>
  <c r="P52"/>
  <c r="P53"/>
  <c r="P54"/>
  <c r="P55"/>
  <c r="P56"/>
  <c r="P57"/>
  <c r="Q59"/>
  <c r="Q67"/>
  <c r="Q71"/>
  <c r="Q79"/>
  <c r="Q82"/>
  <c r="Q83"/>
  <c r="P88"/>
  <c r="P90"/>
  <c r="P92"/>
  <c r="Q95"/>
  <c r="Q103"/>
  <c r="Q106"/>
  <c r="Q107"/>
  <c r="Q115"/>
  <c r="Q118"/>
  <c r="Q119"/>
  <c r="P123"/>
  <c r="Q126"/>
  <c r="P129"/>
  <c r="Q131"/>
  <c r="P137"/>
  <c r="P139"/>
  <c r="Q145"/>
  <c r="Q148"/>
  <c r="Q149"/>
  <c r="Q157"/>
  <c r="Q160"/>
  <c r="Q161"/>
  <c r="Q169"/>
  <c r="P173"/>
  <c r="P175"/>
  <c r="Q181"/>
  <c r="Q184"/>
  <c r="Q185"/>
  <c r="P189"/>
  <c r="Q192"/>
  <c r="Q198"/>
  <c r="P201"/>
  <c r="Q203"/>
  <c r="P210"/>
  <c r="P212"/>
  <c r="Q215"/>
  <c r="P219"/>
  <c r="Q219" s="1"/>
  <c r="Q222"/>
  <c r="P225"/>
  <c r="Q227"/>
  <c r="P231"/>
  <c r="Q234"/>
  <c r="P237"/>
  <c r="Q239"/>
  <c r="P246"/>
  <c r="P248"/>
  <c r="Q250"/>
  <c r="Q251"/>
  <c r="Q259"/>
  <c r="Q262"/>
  <c r="Q263"/>
  <c r="P267"/>
  <c r="Q270"/>
  <c r="P273"/>
  <c r="Q276"/>
  <c r="P279"/>
  <c r="Q282"/>
  <c r="P288"/>
  <c r="P290"/>
  <c r="Q293"/>
  <c r="Q297"/>
  <c r="Q301"/>
  <c r="Q308"/>
  <c r="P311"/>
  <c r="P313"/>
  <c r="P315"/>
  <c r="Q318"/>
  <c r="Q322"/>
  <c r="Q327"/>
  <c r="P336"/>
  <c r="Q338"/>
  <c r="P342"/>
  <c r="Q345"/>
  <c r="P348"/>
  <c r="Q350"/>
  <c r="P354"/>
  <c r="P356"/>
  <c r="P358"/>
  <c r="Q361"/>
  <c r="Q365"/>
  <c r="Q369"/>
  <c r="P373"/>
  <c r="P375"/>
  <c r="P377"/>
  <c r="Q380"/>
  <c r="Q384"/>
  <c r="Q388"/>
  <c r="P392"/>
  <c r="P394"/>
  <c r="P396"/>
  <c r="Q399"/>
  <c r="Q403"/>
  <c r="Q407"/>
  <c r="Q411"/>
  <c r="Q418"/>
  <c r="Q422"/>
  <c r="Q426"/>
  <c r="Q435"/>
  <c r="P437"/>
  <c r="P438"/>
  <c r="P439"/>
  <c r="P440"/>
  <c r="P441"/>
  <c r="P442"/>
  <c r="Q444"/>
  <c r="Q448"/>
  <c r="Q452"/>
  <c r="Q456"/>
  <c r="Q460"/>
  <c r="Q470"/>
  <c r="Q473"/>
  <c r="Q476"/>
  <c r="Q482"/>
  <c r="Q486"/>
  <c r="Q490"/>
  <c r="P500"/>
  <c r="P502"/>
  <c r="P505"/>
  <c r="P506"/>
  <c r="P507"/>
  <c r="P508"/>
  <c r="P509"/>
  <c r="P511"/>
  <c r="P512"/>
  <c r="P513"/>
  <c r="P514"/>
  <c r="P515"/>
  <c r="Q528"/>
  <c r="Q532"/>
  <c r="P535"/>
  <c r="Q537"/>
  <c r="Q545"/>
  <c r="Q548"/>
  <c r="Q549"/>
  <c r="Q557"/>
  <c r="Q560"/>
  <c r="P565"/>
  <c r="Q567"/>
  <c r="Q568"/>
  <c r="Q575"/>
  <c r="Q580"/>
  <c r="Q599"/>
  <c r="Q604"/>
  <c r="Q623"/>
  <c r="Q647"/>
  <c r="Q676"/>
  <c r="Q681"/>
  <c r="Q685"/>
  <c r="Q689"/>
  <c r="Q693"/>
  <c r="Q697"/>
  <c r="Q701"/>
  <c r="Q761"/>
  <c r="Q765"/>
  <c r="Q804"/>
  <c r="Q808"/>
  <c r="Q812"/>
  <c r="Q816"/>
  <c r="Q820"/>
  <c r="Q824"/>
  <c r="Q828"/>
  <c r="Q843"/>
  <c r="Q847"/>
  <c r="Q853"/>
  <c r="Q857"/>
  <c r="Q863"/>
  <c r="Q869"/>
  <c r="Q880"/>
  <c r="Q884"/>
  <c r="Q888"/>
  <c r="Q892"/>
  <c r="Q896"/>
  <c r="Q900"/>
  <c r="Q904"/>
  <c r="Q908"/>
  <c r="Q912"/>
  <c r="Q919"/>
  <c r="Q944"/>
  <c r="Q949"/>
  <c r="Q953"/>
  <c r="Q957"/>
  <c r="Q961"/>
  <c r="Q965"/>
  <c r="Q969"/>
  <c r="Q973"/>
  <c r="Q994"/>
  <c r="Q998"/>
  <c r="Q1002"/>
  <c r="Q1008"/>
  <c r="Q564"/>
  <c r="Q569"/>
  <c r="Q572"/>
  <c r="Q576"/>
  <c r="Q581"/>
  <c r="Q584"/>
  <c r="Q588"/>
  <c r="Q593"/>
  <c r="Q596"/>
  <c r="Q600"/>
  <c r="Q605"/>
  <c r="Q608"/>
  <c r="Q612"/>
  <c r="Q617"/>
  <c r="Q620"/>
  <c r="Q624"/>
  <c r="Q631"/>
  <c r="Q635"/>
  <c r="P638"/>
  <c r="Q641"/>
  <c r="Q644"/>
  <c r="Q649"/>
  <c r="Q653"/>
  <c r="Q657"/>
  <c r="P663"/>
  <c r="P665"/>
  <c r="P666"/>
  <c r="Q670"/>
  <c r="P674"/>
  <c r="Q677"/>
  <c r="P680"/>
  <c r="Q682"/>
  <c r="Q686"/>
  <c r="Q690"/>
  <c r="Q694"/>
  <c r="Q698"/>
  <c r="Q702"/>
  <c r="Q705"/>
  <c r="Q709"/>
  <c r="P715"/>
  <c r="Q716"/>
  <c r="Q723"/>
  <c r="P724"/>
  <c r="P726"/>
  <c r="P728"/>
  <c r="Q730"/>
  <c r="Q734"/>
  <c r="Q735"/>
  <c r="Q736"/>
  <c r="Q740"/>
  <c r="Q744"/>
  <c r="Q748"/>
  <c r="Q752"/>
  <c r="P755"/>
  <c r="P757"/>
  <c r="Q762"/>
  <c r="Q766"/>
  <c r="P799"/>
  <c r="P801"/>
  <c r="Q805"/>
  <c r="Q809"/>
  <c r="Q813"/>
  <c r="Q817"/>
  <c r="Q821"/>
  <c r="Q825"/>
  <c r="P833"/>
  <c r="P837"/>
  <c r="Q844"/>
  <c r="Q848"/>
  <c r="Q850"/>
  <c r="Q854"/>
  <c r="Q858"/>
  <c r="Q861"/>
  <c r="Q864"/>
  <c r="Q870"/>
  <c r="P875"/>
  <c r="Q881"/>
  <c r="Q885"/>
  <c r="Q889"/>
  <c r="Q893"/>
  <c r="Q897"/>
  <c r="Q901"/>
  <c r="Q905"/>
  <c r="Q909"/>
  <c r="Q913"/>
  <c r="P916"/>
  <c r="Q920"/>
  <c r="Q923"/>
  <c r="Q927"/>
  <c r="Q938"/>
  <c r="Q941"/>
  <c r="Q945"/>
  <c r="Q950"/>
  <c r="Q954"/>
  <c r="Q958"/>
  <c r="Q962"/>
  <c r="Q966"/>
  <c r="Q970"/>
  <c r="Q974"/>
  <c r="Q995"/>
  <c r="Q999"/>
  <c r="Q1003"/>
  <c r="Q1009"/>
  <c r="Q574"/>
  <c r="P577"/>
  <c r="Q577" s="1"/>
  <c r="Q579"/>
  <c r="P583"/>
  <c r="Q586"/>
  <c r="P589"/>
  <c r="Q589" s="1"/>
  <c r="Q591"/>
  <c r="P595"/>
  <c r="Q598"/>
  <c r="P601"/>
  <c r="Q603"/>
  <c r="P607"/>
  <c r="Q610"/>
  <c r="P613"/>
  <c r="Q615"/>
  <c r="P619"/>
  <c r="Q619" s="1"/>
  <c r="Q622"/>
  <c r="P626"/>
  <c r="P627"/>
  <c r="P628"/>
  <c r="P629"/>
  <c r="Q633"/>
  <c r="Q637"/>
  <c r="Q639"/>
  <c r="Q646"/>
  <c r="Q651"/>
  <c r="Q655"/>
  <c r="Q659"/>
  <c r="P662"/>
  <c r="P664"/>
  <c r="Q664" s="1"/>
  <c r="Q668"/>
  <c r="Q672"/>
  <c r="Q675"/>
  <c r="Q679"/>
  <c r="Q684"/>
  <c r="Q688"/>
  <c r="Q692"/>
  <c r="Q696"/>
  <c r="Q700"/>
  <c r="P704"/>
  <c r="Q707"/>
  <c r="P710"/>
  <c r="P711"/>
  <c r="P717"/>
  <c r="P718"/>
  <c r="Q718" s="1"/>
  <c r="P719"/>
  <c r="P720"/>
  <c r="P721"/>
  <c r="P722"/>
  <c r="P725"/>
  <c r="P727"/>
  <c r="P729"/>
  <c r="Q729" s="1"/>
  <c r="Q732"/>
  <c r="Q738"/>
  <c r="Q742"/>
  <c r="Q746"/>
  <c r="Q750"/>
  <c r="P754"/>
  <c r="P756"/>
  <c r="Q756" s="1"/>
  <c r="P758"/>
  <c r="P759"/>
  <c r="Q764"/>
  <c r="Q768"/>
  <c r="Q769"/>
  <c r="Q770"/>
  <c r="Q771"/>
  <c r="Q772"/>
  <c r="Q773"/>
  <c r="Q774"/>
  <c r="Q775"/>
  <c r="Q776"/>
  <c r="Q777"/>
  <c r="Q778"/>
  <c r="Q779"/>
  <c r="Q780"/>
  <c r="Q781"/>
  <c r="Q782"/>
  <c r="Q783"/>
  <c r="Q784"/>
  <c r="Q785"/>
  <c r="Q786"/>
  <c r="Q787"/>
  <c r="Q788"/>
  <c r="Q789"/>
  <c r="Q790"/>
  <c r="Q791"/>
  <c r="Q792"/>
  <c r="Q793"/>
  <c r="Q794"/>
  <c r="Q795"/>
  <c r="Q796"/>
  <c r="Q797"/>
  <c r="P798"/>
  <c r="P800"/>
  <c r="P802"/>
  <c r="P803"/>
  <c r="Q807"/>
  <c r="Q811"/>
  <c r="Q815"/>
  <c r="Q819"/>
  <c r="Q823"/>
  <c r="Q827"/>
  <c r="P840"/>
  <c r="Q840" s="1"/>
  <c r="Q842"/>
  <c r="Q846"/>
  <c r="Q852"/>
  <c r="Q856"/>
  <c r="Q860"/>
  <c r="Q862"/>
  <c r="Q866"/>
  <c r="Q868"/>
  <c r="Q872"/>
  <c r="P877"/>
  <c r="Q879"/>
  <c r="Q883"/>
  <c r="Q887"/>
  <c r="Q891"/>
  <c r="Q895"/>
  <c r="Q899"/>
  <c r="Q903"/>
  <c r="Q907"/>
  <c r="Q911"/>
  <c r="Q915"/>
  <c r="Q917"/>
  <c r="Q918"/>
  <c r="P922"/>
  <c r="Q925"/>
  <c r="Q929"/>
  <c r="Q930"/>
  <c r="Q931"/>
  <c r="Q932"/>
  <c r="Q935"/>
  <c r="Q936"/>
  <c r="P940"/>
  <c r="Q943"/>
  <c r="P946"/>
  <c r="Q948"/>
  <c r="Q952"/>
  <c r="Q956"/>
  <c r="Q960"/>
  <c r="Q964"/>
  <c r="Q968"/>
  <c r="Q972"/>
  <c r="Q976"/>
  <c r="Q977"/>
  <c r="Q978"/>
  <c r="Q979"/>
  <c r="Q980"/>
  <c r="Q981"/>
  <c r="Q982"/>
  <c r="Q983"/>
  <c r="Q984"/>
  <c r="Q985"/>
  <c r="Q986"/>
  <c r="Q987"/>
  <c r="Q988"/>
  <c r="Q989"/>
  <c r="Q990"/>
  <c r="Q991"/>
  <c r="Q992"/>
  <c r="Q993"/>
  <c r="Q997"/>
  <c r="Q1001"/>
  <c r="Q1005"/>
  <c r="Q1006"/>
  <c r="Q1007"/>
  <c r="Q1011"/>
  <c r="D88"/>
  <c r="D46"/>
  <c r="D48"/>
  <c r="D50"/>
  <c r="L63"/>
  <c r="D63" s="1"/>
  <c r="D64"/>
  <c r="L69"/>
  <c r="P69" s="1"/>
  <c r="Q69" s="1"/>
  <c r="D70"/>
  <c r="L75"/>
  <c r="P75" s="1"/>
  <c r="D76"/>
  <c r="L81"/>
  <c r="P81" s="1"/>
  <c r="D82"/>
  <c r="L93"/>
  <c r="D93" s="1"/>
  <c r="D94"/>
  <c r="L99"/>
  <c r="P99" s="1"/>
  <c r="D100"/>
  <c r="L105"/>
  <c r="P105" s="1"/>
  <c r="D106"/>
  <c r="L111"/>
  <c r="P111" s="1"/>
  <c r="D112"/>
  <c r="L117"/>
  <c r="P117" s="1"/>
  <c r="D118"/>
  <c r="L136"/>
  <c r="D136" s="1"/>
  <c r="L141"/>
  <c r="D142"/>
  <c r="L147"/>
  <c r="P147" s="1"/>
  <c r="D148"/>
  <c r="L153"/>
  <c r="P153" s="1"/>
  <c r="D154"/>
  <c r="L159"/>
  <c r="P159" s="1"/>
  <c r="D160"/>
  <c r="L165"/>
  <c r="P165" s="1"/>
  <c r="D166"/>
  <c r="L172"/>
  <c r="L177"/>
  <c r="D178"/>
  <c r="L183"/>
  <c r="P183" s="1"/>
  <c r="D184"/>
  <c r="L208"/>
  <c r="P208" s="1"/>
  <c r="L213"/>
  <c r="D214"/>
  <c r="L244"/>
  <c r="P244" s="1"/>
  <c r="L249"/>
  <c r="D250"/>
  <c r="L255"/>
  <c r="P255" s="1"/>
  <c r="D256"/>
  <c r="L261"/>
  <c r="P261" s="1"/>
  <c r="D262"/>
  <c r="E285"/>
  <c r="L287"/>
  <c r="P287" s="1"/>
  <c r="L289"/>
  <c r="P289" s="1"/>
  <c r="D306"/>
  <c r="D308"/>
  <c r="L310"/>
  <c r="L329"/>
  <c r="D431"/>
  <c r="L523"/>
  <c r="D524"/>
  <c r="L541"/>
  <c r="P541" s="1"/>
  <c r="D542"/>
  <c r="L547"/>
  <c r="P547" s="1"/>
  <c r="D548"/>
  <c r="L553"/>
  <c r="P553" s="1"/>
  <c r="D554"/>
  <c r="P874"/>
  <c r="P876"/>
  <c r="P878"/>
  <c r="D935"/>
  <c r="Q13" i="4"/>
  <c r="Q401"/>
  <c r="Q405"/>
  <c r="Q409"/>
  <c r="Q433"/>
  <c r="Q445"/>
  <c r="Q449"/>
  <c r="Q453"/>
  <c r="Q457"/>
  <c r="Q469"/>
  <c r="Q477"/>
  <c r="Q481"/>
  <c r="Q485"/>
  <c r="Q489"/>
  <c r="Q525"/>
  <c r="Q536"/>
  <c r="Q538"/>
  <c r="Q540"/>
  <c r="Q542"/>
  <c r="Q544"/>
  <c r="Q546"/>
  <c r="Q556"/>
  <c r="Q558"/>
  <c r="Q566"/>
  <c r="Q568"/>
  <c r="Q570"/>
  <c r="Q572"/>
  <c r="Q574"/>
  <c r="Q576"/>
  <c r="Q584"/>
  <c r="Q586"/>
  <c r="Q588"/>
  <c r="Q596"/>
  <c r="Q598"/>
  <c r="Q600"/>
  <c r="Q614"/>
  <c r="Q616"/>
  <c r="Q618"/>
  <c r="Q641"/>
  <c r="Q668"/>
  <c r="Q670"/>
  <c r="Q672"/>
  <c r="Q682"/>
  <c r="Q684"/>
  <c r="Q686"/>
  <c r="Q688"/>
  <c r="Q690"/>
  <c r="Q692"/>
  <c r="Q694"/>
  <c r="Q696"/>
  <c r="Q698"/>
  <c r="Q700"/>
  <c r="Q702"/>
  <c r="Q760"/>
  <c r="Q835"/>
  <c r="Q869"/>
  <c r="Q871"/>
  <c r="Q917"/>
  <c r="Q919"/>
  <c r="Q921"/>
  <c r="Q923"/>
  <c r="Q925"/>
  <c r="Q927"/>
  <c r="Q930"/>
  <c r="Q933"/>
  <c r="Q941"/>
  <c r="Q943"/>
  <c r="Q945"/>
  <c r="Q947"/>
  <c r="Q949"/>
  <c r="Q951"/>
  <c r="Q953"/>
  <c r="Q955"/>
  <c r="Q957"/>
  <c r="Q959"/>
  <c r="Q961"/>
  <c r="Q963"/>
  <c r="Q965"/>
  <c r="Q967"/>
  <c r="Q969"/>
  <c r="Q971"/>
  <c r="Q973"/>
  <c r="Q975"/>
  <c r="Q977"/>
  <c r="Q979"/>
  <c r="Q981"/>
  <c r="Q983"/>
  <c r="Q985"/>
  <c r="Q987"/>
  <c r="Q989"/>
  <c r="Q991"/>
  <c r="Q993"/>
  <c r="Q995"/>
  <c r="Q997"/>
  <c r="Q998"/>
  <c r="Q999"/>
  <c r="Q1000"/>
  <c r="Q1001"/>
  <c r="Q1002"/>
  <c r="Q1003"/>
  <c r="Q1004"/>
  <c r="Q1005"/>
  <c r="Q1006"/>
  <c r="Q1007"/>
  <c r="Q1008"/>
  <c r="Q1009"/>
  <c r="Q1010"/>
  <c r="Q1011"/>
  <c r="Q12"/>
  <c r="Q421"/>
  <c r="Q425"/>
  <c r="Q429"/>
  <c r="Q533"/>
  <c r="Q548"/>
  <c r="Q550"/>
  <c r="Q552"/>
  <c r="Q560"/>
  <c r="Q562"/>
  <c r="Q564"/>
  <c r="Q578"/>
  <c r="Q580"/>
  <c r="Q582"/>
  <c r="Q590"/>
  <c r="Q592"/>
  <c r="Q594"/>
  <c r="Q602"/>
  <c r="Q604"/>
  <c r="Q606"/>
  <c r="Q608"/>
  <c r="Q610"/>
  <c r="Q612"/>
  <c r="Q620"/>
  <c r="Q622"/>
  <c r="Q624"/>
  <c r="Q631"/>
  <c r="Q633"/>
  <c r="Q635"/>
  <c r="Q637"/>
  <c r="Q648"/>
  <c r="Q650"/>
  <c r="Q652"/>
  <c r="Q654"/>
  <c r="Q656"/>
  <c r="Q658"/>
  <c r="Q660"/>
  <c r="Q676"/>
  <c r="Q678"/>
  <c r="Q706"/>
  <c r="Q708"/>
  <c r="Q716"/>
  <c r="Q730"/>
  <c r="Q732"/>
  <c r="Q734"/>
  <c r="Q736"/>
  <c r="Q738"/>
  <c r="Q740"/>
  <c r="Q742"/>
  <c r="Q744"/>
  <c r="Q746"/>
  <c r="Q748"/>
  <c r="Q750"/>
  <c r="Q752"/>
  <c r="Q762"/>
  <c r="Q764"/>
  <c r="Q766"/>
  <c r="Q768"/>
  <c r="Q770"/>
  <c r="Q772"/>
  <c r="Q774"/>
  <c r="Q776"/>
  <c r="Q778"/>
  <c r="Q780"/>
  <c r="Q782"/>
  <c r="Q784"/>
  <c r="Q786"/>
  <c r="Q788"/>
  <c r="Q790"/>
  <c r="Q792"/>
  <c r="Q794"/>
  <c r="Q796"/>
  <c r="Q804"/>
  <c r="Q806"/>
  <c r="Q808"/>
  <c r="Q810"/>
  <c r="Q812"/>
  <c r="Q814"/>
  <c r="Q816"/>
  <c r="Q818"/>
  <c r="Q820"/>
  <c r="Q822"/>
  <c r="Q824"/>
  <c r="Q826"/>
  <c r="Q828"/>
  <c r="Q842"/>
  <c r="Q844"/>
  <c r="Q846"/>
  <c r="Q848"/>
  <c r="Q852"/>
  <c r="Q854"/>
  <c r="Q856"/>
  <c r="Q858"/>
  <c r="Q860"/>
  <c r="Q863"/>
  <c r="Q865"/>
  <c r="Q879"/>
  <c r="Q881"/>
  <c r="Q883"/>
  <c r="Q885"/>
  <c r="Q887"/>
  <c r="Q889"/>
  <c r="Q891"/>
  <c r="Q893"/>
  <c r="Q895"/>
  <c r="Q897"/>
  <c r="Q899"/>
  <c r="Q901"/>
  <c r="Q903"/>
  <c r="Q905"/>
  <c r="Q907"/>
  <c r="Q909"/>
  <c r="Q911"/>
  <c r="Q913"/>
  <c r="Q915"/>
  <c r="Q935"/>
  <c r="Q937"/>
  <c r="Q939"/>
  <c r="Q64"/>
  <c r="Q65"/>
  <c r="Q66"/>
  <c r="Q67"/>
  <c r="Q68"/>
  <c r="Q82"/>
  <c r="Q83"/>
  <c r="Q84"/>
  <c r="Q85"/>
  <c r="Q86"/>
  <c r="Q107"/>
  <c r="Q108"/>
  <c r="Q109"/>
  <c r="Q110"/>
  <c r="Q112"/>
  <c r="Q113"/>
  <c r="Q114"/>
  <c r="Q115"/>
  <c r="Q116"/>
  <c r="Q130"/>
  <c r="Q131"/>
  <c r="Q132"/>
  <c r="Q133"/>
  <c r="Q134"/>
  <c r="Q142"/>
  <c r="Q143"/>
  <c r="Q144"/>
  <c r="Q145"/>
  <c r="Q146"/>
  <c r="Q154"/>
  <c r="Q155"/>
  <c r="Q156"/>
  <c r="Q157"/>
  <c r="Q158"/>
  <c r="Q161"/>
  <c r="Q162"/>
  <c r="Q163"/>
  <c r="Q164"/>
  <c r="Q166"/>
  <c r="Q167"/>
  <c r="Q168"/>
  <c r="Q169"/>
  <c r="Q170"/>
  <c r="Q184"/>
  <c r="Q185"/>
  <c r="Q186"/>
  <c r="Q187"/>
  <c r="Q188"/>
  <c r="Q190"/>
  <c r="Q191"/>
  <c r="Q192"/>
  <c r="Q193"/>
  <c r="Q194"/>
  <c r="Q202"/>
  <c r="Q203"/>
  <c r="Q204"/>
  <c r="Q205"/>
  <c r="Q206"/>
  <c r="Q226"/>
  <c r="Q227"/>
  <c r="Q228"/>
  <c r="Q229"/>
  <c r="Q230"/>
  <c r="Q232"/>
  <c r="Q233"/>
  <c r="Q234"/>
  <c r="Q235"/>
  <c r="Q236"/>
  <c r="Q262"/>
  <c r="Q263"/>
  <c r="Q264"/>
  <c r="Q265"/>
  <c r="Q266"/>
  <c r="Q268"/>
  <c r="Q269"/>
  <c r="Q270"/>
  <c r="Q271"/>
  <c r="Q272"/>
  <c r="Q280"/>
  <c r="Q281"/>
  <c r="Q282"/>
  <c r="Q283"/>
  <c r="Q284"/>
  <c r="Q293"/>
  <c r="Q294"/>
  <c r="Q295"/>
  <c r="Q296"/>
  <c r="Q297"/>
  <c r="Q300"/>
  <c r="Q301"/>
  <c r="Q302"/>
  <c r="Q303"/>
  <c r="Q305"/>
  <c r="Q309"/>
  <c r="Q316"/>
  <c r="Q318"/>
  <c r="Q319"/>
  <c r="Q320"/>
  <c r="Q321"/>
  <c r="Q322"/>
  <c r="Q337"/>
  <c r="Q338"/>
  <c r="Q339"/>
  <c r="Q340"/>
  <c r="Q341"/>
  <c r="Q343"/>
  <c r="Q344"/>
  <c r="Q345"/>
  <c r="Q346"/>
  <c r="Q347"/>
  <c r="Q349"/>
  <c r="Q350"/>
  <c r="Q351"/>
  <c r="Q352"/>
  <c r="Q353"/>
  <c r="Q360"/>
  <c r="Q361"/>
  <c r="Q362"/>
  <c r="Q363"/>
  <c r="Q364"/>
  <c r="Q365"/>
  <c r="Q366"/>
  <c r="Q367"/>
  <c r="Q368"/>
  <c r="Q369"/>
  <c r="Q370"/>
  <c r="Q371"/>
  <c r="Q372"/>
  <c r="Q379"/>
  <c r="Q380"/>
  <c r="Q381"/>
  <c r="Q382"/>
  <c r="Q383"/>
  <c r="Q384"/>
  <c r="Q385"/>
  <c r="Q386"/>
  <c r="Q387"/>
  <c r="Q388"/>
  <c r="Q389"/>
  <c r="Q390"/>
  <c r="Q391"/>
  <c r="Q398"/>
  <c r="Q399"/>
  <c r="Q400"/>
  <c r="Q402"/>
  <c r="Q403"/>
  <c r="Q404"/>
  <c r="Q406"/>
  <c r="Q407"/>
  <c r="Q408"/>
  <c r="Q410"/>
  <c r="Q411"/>
  <c r="Q430"/>
  <c r="Q432"/>
  <c r="Q434"/>
  <c r="Q435"/>
  <c r="Q443"/>
  <c r="Q444"/>
  <c r="Q446"/>
  <c r="Q447"/>
  <c r="Q448"/>
  <c r="Q450"/>
  <c r="Q451"/>
  <c r="Q452"/>
  <c r="Q454"/>
  <c r="Q455"/>
  <c r="Q456"/>
  <c r="Q458"/>
  <c r="Q459"/>
  <c r="Q460"/>
  <c r="Q467"/>
  <c r="Q468"/>
  <c r="Q470"/>
  <c r="Q471"/>
  <c r="Q472"/>
  <c r="Q474"/>
  <c r="Q475"/>
  <c r="Q476"/>
  <c r="Q478"/>
  <c r="Q480"/>
  <c r="Q482"/>
  <c r="Q483"/>
  <c r="Q484"/>
  <c r="Q486"/>
  <c r="Q487"/>
  <c r="Q488"/>
  <c r="Q490"/>
  <c r="Q497"/>
  <c r="Q524"/>
  <c r="Q526"/>
  <c r="Q527"/>
  <c r="Q528"/>
  <c r="Q537"/>
  <c r="Q539"/>
  <c r="Q543"/>
  <c r="Q545"/>
  <c r="Q555"/>
  <c r="Q557"/>
  <c r="Q567"/>
  <c r="Q569"/>
  <c r="Q573"/>
  <c r="Q575"/>
  <c r="Q585"/>
  <c r="Q587"/>
  <c r="Q597"/>
  <c r="Q599"/>
  <c r="Q615"/>
  <c r="Q617"/>
  <c r="Q639"/>
  <c r="Q640"/>
  <c r="Q642"/>
  <c r="Q644"/>
  <c r="Q645"/>
  <c r="Q646"/>
  <c r="Q647"/>
  <c r="Q667"/>
  <c r="Q669"/>
  <c r="Q671"/>
  <c r="Q673"/>
  <c r="Q681"/>
  <c r="Q683"/>
  <c r="Q685"/>
  <c r="Q687"/>
  <c r="Q689"/>
  <c r="Q691"/>
  <c r="Q693"/>
  <c r="Q695"/>
  <c r="Q697"/>
  <c r="Q699"/>
  <c r="Q701"/>
  <c r="Q703"/>
  <c r="Q723"/>
  <c r="Q868"/>
  <c r="Q870"/>
  <c r="Q872"/>
  <c r="Q918"/>
  <c r="Q920"/>
  <c r="Q924"/>
  <c r="Q926"/>
  <c r="Q931"/>
  <c r="Q932"/>
  <c r="Q942"/>
  <c r="Q944"/>
  <c r="Q948"/>
  <c r="Q950"/>
  <c r="Q952"/>
  <c r="Q954"/>
  <c r="Q956"/>
  <c r="Q958"/>
  <c r="Q960"/>
  <c r="Q962"/>
  <c r="Q964"/>
  <c r="Q966"/>
  <c r="Q968"/>
  <c r="Q970"/>
  <c r="Q972"/>
  <c r="Q974"/>
  <c r="Q976"/>
  <c r="Q978"/>
  <c r="Q980"/>
  <c r="Q982"/>
  <c r="Q984"/>
  <c r="Q986"/>
  <c r="Q988"/>
  <c r="Q990"/>
  <c r="Q992"/>
  <c r="Q994"/>
  <c r="Q996"/>
  <c r="Q58"/>
  <c r="Q59"/>
  <c r="Q60"/>
  <c r="Q61"/>
  <c r="Q62"/>
  <c r="Q70"/>
  <c r="Q71"/>
  <c r="Q72"/>
  <c r="Q73"/>
  <c r="Q74"/>
  <c r="Q76"/>
  <c r="Q77"/>
  <c r="Q78"/>
  <c r="Q79"/>
  <c r="Q80"/>
  <c r="Q95"/>
  <c r="Q96"/>
  <c r="Q97"/>
  <c r="Q98"/>
  <c r="Q100"/>
  <c r="Q101"/>
  <c r="Q102"/>
  <c r="Q103"/>
  <c r="Q104"/>
  <c r="Q119"/>
  <c r="Q120"/>
  <c r="Q121"/>
  <c r="Q122"/>
  <c r="Q124"/>
  <c r="Q125"/>
  <c r="Q126"/>
  <c r="Q127"/>
  <c r="Q128"/>
  <c r="Q148"/>
  <c r="Q149"/>
  <c r="Q150"/>
  <c r="Q151"/>
  <c r="Q152"/>
  <c r="Q179"/>
  <c r="Q180"/>
  <c r="Q181"/>
  <c r="Q182"/>
  <c r="Q197"/>
  <c r="Q198"/>
  <c r="Q199"/>
  <c r="Q200"/>
  <c r="Q215"/>
  <c r="Q216"/>
  <c r="Q217"/>
  <c r="Q218"/>
  <c r="Q220"/>
  <c r="Q221"/>
  <c r="Q222"/>
  <c r="Q223"/>
  <c r="Q224"/>
  <c r="Q238"/>
  <c r="Q239"/>
  <c r="Q240"/>
  <c r="Q241"/>
  <c r="Q242"/>
  <c r="Q251"/>
  <c r="Q252"/>
  <c r="Q253"/>
  <c r="Q254"/>
  <c r="Q256"/>
  <c r="Q257"/>
  <c r="Q258"/>
  <c r="Q259"/>
  <c r="Q260"/>
  <c r="Q274"/>
  <c r="Q275"/>
  <c r="Q276"/>
  <c r="Q277"/>
  <c r="Q278"/>
  <c r="Q291"/>
  <c r="Q306"/>
  <c r="Q324"/>
  <c r="Q325"/>
  <c r="Q326"/>
  <c r="Q327"/>
  <c r="Q328"/>
  <c r="Q335"/>
  <c r="Q418"/>
  <c r="Q419"/>
  <c r="Q420"/>
  <c r="Q422"/>
  <c r="Q423"/>
  <c r="Q424"/>
  <c r="Q426"/>
  <c r="Q427"/>
  <c r="Q428"/>
  <c r="Q436"/>
  <c r="Q516"/>
  <c r="Q531"/>
  <c r="Q532"/>
  <c r="Q534"/>
  <c r="Q549"/>
  <c r="Q551"/>
  <c r="Q561"/>
  <c r="Q563"/>
  <c r="Q579"/>
  <c r="Q581"/>
  <c r="Q591"/>
  <c r="Q593"/>
  <c r="Q603"/>
  <c r="Q605"/>
  <c r="Q609"/>
  <c r="Q611"/>
  <c r="Q621"/>
  <c r="Q623"/>
  <c r="Q632"/>
  <c r="Q634"/>
  <c r="Q636"/>
  <c r="Q643"/>
  <c r="Q649"/>
  <c r="Q651"/>
  <c r="Q653"/>
  <c r="Q655"/>
  <c r="Q657"/>
  <c r="Q659"/>
  <c r="Q675"/>
  <c r="Q677"/>
  <c r="Q679"/>
  <c r="Q705"/>
  <c r="Q707"/>
  <c r="Q709"/>
  <c r="Q731"/>
  <c r="Q733"/>
  <c r="Q735"/>
  <c r="Q737"/>
  <c r="Q739"/>
  <c r="Q741"/>
  <c r="Q743"/>
  <c r="Q745"/>
  <c r="Q747"/>
  <c r="Q749"/>
  <c r="Q751"/>
  <c r="Q753"/>
  <c r="Q761"/>
  <c r="Q763"/>
  <c r="Q765"/>
  <c r="Q767"/>
  <c r="Q769"/>
  <c r="Q771"/>
  <c r="Q773"/>
  <c r="Q775"/>
  <c r="Q777"/>
  <c r="Q779"/>
  <c r="Q781"/>
  <c r="Q783"/>
  <c r="Q785"/>
  <c r="Q787"/>
  <c r="Q789"/>
  <c r="Q791"/>
  <c r="Q793"/>
  <c r="Q795"/>
  <c r="Q797"/>
  <c r="Q805"/>
  <c r="Q807"/>
  <c r="Q809"/>
  <c r="Q811"/>
  <c r="Q813"/>
  <c r="Q815"/>
  <c r="Q817"/>
  <c r="Q819"/>
  <c r="Q821"/>
  <c r="Q823"/>
  <c r="Q825"/>
  <c r="Q827"/>
  <c r="Q843"/>
  <c r="Q845"/>
  <c r="Q847"/>
  <c r="Q851"/>
  <c r="Q853"/>
  <c r="Q855"/>
  <c r="Q857"/>
  <c r="Q859"/>
  <c r="Q861"/>
  <c r="Q862"/>
  <c r="Q864"/>
  <c r="Q866"/>
  <c r="Q880"/>
  <c r="Q882"/>
  <c r="Q884"/>
  <c r="Q886"/>
  <c r="Q888"/>
  <c r="Q890"/>
  <c r="Q892"/>
  <c r="Q894"/>
  <c r="Q896"/>
  <c r="Q898"/>
  <c r="Q900"/>
  <c r="Q902"/>
  <c r="Q904"/>
  <c r="Q906"/>
  <c r="Q908"/>
  <c r="Q910"/>
  <c r="Q912"/>
  <c r="Q914"/>
  <c r="Q936"/>
  <c r="Q938"/>
  <c r="D627"/>
  <c r="L625"/>
  <c r="O836"/>
  <c r="K836"/>
  <c r="K829" s="1"/>
  <c r="I836"/>
  <c r="I829" s="1"/>
  <c r="G836"/>
  <c r="G829" s="1"/>
  <c r="D840"/>
  <c r="D867"/>
  <c r="D553"/>
  <c r="D183"/>
  <c r="L171"/>
  <c r="D177"/>
  <c r="D136"/>
  <c r="D105"/>
  <c r="D69"/>
  <c r="P307"/>
  <c r="P308"/>
  <c r="Q308" s="1"/>
  <c r="P431"/>
  <c r="D643" i="3"/>
  <c r="L517"/>
  <c r="P517" s="1"/>
  <c r="F496"/>
  <c r="K715"/>
  <c r="F517"/>
  <c r="F39" s="1"/>
  <c r="J517"/>
  <c r="J39" s="1"/>
  <c r="N517"/>
  <c r="N39" s="1"/>
  <c r="I493"/>
  <c r="M493"/>
  <c r="F494"/>
  <c r="G495"/>
  <c r="K495"/>
  <c r="O495"/>
  <c r="H496"/>
  <c r="G492"/>
  <c r="K492"/>
  <c r="D627"/>
  <c r="F14"/>
  <c r="O15"/>
  <c r="O7" s="1"/>
  <c r="H16"/>
  <c r="E494"/>
  <c r="E17"/>
  <c r="E9" s="1"/>
  <c r="I17"/>
  <c r="M17"/>
  <c r="F495"/>
  <c r="F18"/>
  <c r="J495"/>
  <c r="J18"/>
  <c r="J10" s="1"/>
  <c r="N18"/>
  <c r="G19"/>
  <c r="K496"/>
  <c r="K19"/>
  <c r="K11" s="1"/>
  <c r="O19"/>
  <c r="G15"/>
  <c r="G7" s="1"/>
  <c r="K15"/>
  <c r="K7" s="1"/>
  <c r="D512"/>
  <c r="E493"/>
  <c r="J30"/>
  <c r="J494"/>
  <c r="L30"/>
  <c r="P30" s="1"/>
  <c r="L494"/>
  <c r="N30"/>
  <c r="N494"/>
  <c r="J32"/>
  <c r="J496"/>
  <c r="L32"/>
  <c r="P32" s="1"/>
  <c r="L496"/>
  <c r="N32"/>
  <c r="N496"/>
  <c r="E41"/>
  <c r="L42"/>
  <c r="P42" s="1"/>
  <c r="D530"/>
  <c r="L499"/>
  <c r="E710"/>
  <c r="E517"/>
  <c r="G710"/>
  <c r="G517"/>
  <c r="G39" s="1"/>
  <c r="I710"/>
  <c r="I517"/>
  <c r="I39" s="1"/>
  <c r="K710"/>
  <c r="K517"/>
  <c r="K39" s="1"/>
  <c r="M710"/>
  <c r="M517"/>
  <c r="M39" s="1"/>
  <c r="O710"/>
  <c r="O517"/>
  <c r="O39" s="1"/>
  <c r="F711"/>
  <c r="F518"/>
  <c r="H711"/>
  <c r="H518"/>
  <c r="J711"/>
  <c r="J518"/>
  <c r="L711"/>
  <c r="P711" s="1"/>
  <c r="L518"/>
  <c r="P518" s="1"/>
  <c r="N711"/>
  <c r="N518"/>
  <c r="N40" s="1"/>
  <c r="D726"/>
  <c r="E712"/>
  <c r="L713"/>
  <c r="D728"/>
  <c r="E714"/>
  <c r="L715"/>
  <c r="P715" s="1"/>
  <c r="L830"/>
  <c r="L832"/>
  <c r="L834"/>
  <c r="L836"/>
  <c r="D58"/>
  <c r="M57"/>
  <c r="M51" s="1"/>
  <c r="L171"/>
  <c r="D219"/>
  <c r="K207"/>
  <c r="L27"/>
  <c r="D571"/>
  <c r="E510"/>
  <c r="N589"/>
  <c r="N498" s="1"/>
  <c r="N499"/>
  <c r="N492" s="1"/>
  <c r="E829"/>
  <c r="L288"/>
  <c r="P288" s="1"/>
  <c r="D305"/>
  <c r="L286"/>
  <c r="D286" s="1"/>
  <c r="I31"/>
  <c r="M31"/>
  <c r="M29"/>
  <c r="D36"/>
  <c r="L87"/>
  <c r="L243"/>
  <c r="E499"/>
  <c r="E492" s="1"/>
  <c r="I499"/>
  <c r="I492" s="1"/>
  <c r="F500"/>
  <c r="F493" s="1"/>
  <c r="J500"/>
  <c r="J493" s="1"/>
  <c r="L500"/>
  <c r="P500" s="1"/>
  <c r="N500"/>
  <c r="N493" s="1"/>
  <c r="G501"/>
  <c r="G494" s="1"/>
  <c r="K501"/>
  <c r="K494" s="1"/>
  <c r="O501"/>
  <c r="O494" s="1"/>
  <c r="H502"/>
  <c r="H495" s="1"/>
  <c r="L502"/>
  <c r="E503"/>
  <c r="E496" s="1"/>
  <c r="I503"/>
  <c r="I496" s="1"/>
  <c r="M503"/>
  <c r="M496" s="1"/>
  <c r="D504"/>
  <c r="L710"/>
  <c r="L714"/>
  <c r="I29"/>
  <c r="O31"/>
  <c r="K31"/>
  <c r="O29"/>
  <c r="K29"/>
  <c r="D53"/>
  <c r="G16"/>
  <c r="G8" s="1"/>
  <c r="I16"/>
  <c r="K16"/>
  <c r="K8" s="1"/>
  <c r="M16"/>
  <c r="O16"/>
  <c r="F19"/>
  <c r="F11" s="1"/>
  <c r="H19"/>
  <c r="H11" s="1"/>
  <c r="J19"/>
  <c r="L19"/>
  <c r="P19" s="1"/>
  <c r="N19"/>
  <c r="D92"/>
  <c r="D105"/>
  <c r="D111"/>
  <c r="D137"/>
  <c r="D147"/>
  <c r="D159"/>
  <c r="D175"/>
  <c r="D177"/>
  <c r="D183"/>
  <c r="D189"/>
  <c r="D201"/>
  <c r="D249"/>
  <c r="D290"/>
  <c r="D333"/>
  <c r="D336"/>
  <c r="D342"/>
  <c r="D348"/>
  <c r="D463"/>
  <c r="D506"/>
  <c r="D508"/>
  <c r="D513"/>
  <c r="D529"/>
  <c r="D661"/>
  <c r="D663"/>
  <c r="D665"/>
  <c r="D674"/>
  <c r="D680"/>
  <c r="D758"/>
  <c r="D798"/>
  <c r="D802"/>
  <c r="D837"/>
  <c r="D867"/>
  <c r="D873"/>
  <c r="D874"/>
  <c r="D875"/>
  <c r="D876"/>
  <c r="D877"/>
  <c r="D878"/>
  <c r="L31"/>
  <c r="P31" s="1"/>
  <c r="L29"/>
  <c r="P29" s="1"/>
  <c r="L28"/>
  <c r="D91"/>
  <c r="D93"/>
  <c r="D140"/>
  <c r="D210"/>
  <c r="D212"/>
  <c r="L213"/>
  <c r="D213" s="1"/>
  <c r="D214"/>
  <c r="D245"/>
  <c r="D247"/>
  <c r="D261"/>
  <c r="D267"/>
  <c r="D279"/>
  <c r="D312"/>
  <c r="D314"/>
  <c r="D323"/>
  <c r="D331"/>
  <c r="D334"/>
  <c r="D356"/>
  <c r="D376"/>
  <c r="D378"/>
  <c r="D415"/>
  <c r="D441"/>
  <c r="D461"/>
  <c r="D464"/>
  <c r="D547"/>
  <c r="D553"/>
  <c r="D595"/>
  <c r="D607"/>
  <c r="D638"/>
  <c r="D662"/>
  <c r="D718"/>
  <c r="D724"/>
  <c r="D756"/>
  <c r="D799"/>
  <c r="E830"/>
  <c r="L831"/>
  <c r="D831" s="1"/>
  <c r="D840"/>
  <c r="D922"/>
  <c r="D940"/>
  <c r="D946"/>
  <c r="D37"/>
  <c r="L310"/>
  <c r="D34"/>
  <c r="N285"/>
  <c r="D306"/>
  <c r="D287"/>
  <c r="D308"/>
  <c r="L289"/>
  <c r="P289" s="1"/>
  <c r="D89"/>
  <c r="D99"/>
  <c r="D129"/>
  <c r="D138"/>
  <c r="D141"/>
  <c r="D299"/>
  <c r="D304"/>
  <c r="D313"/>
  <c r="D330"/>
  <c r="D359"/>
  <c r="D374"/>
  <c r="D377"/>
  <c r="D393"/>
  <c r="D439"/>
  <c r="D442"/>
  <c r="D465"/>
  <c r="D509"/>
  <c r="D514"/>
  <c r="D541"/>
  <c r="D619"/>
  <c r="D628"/>
  <c r="D727"/>
  <c r="D22"/>
  <c r="D25"/>
  <c r="D38"/>
  <c r="D173"/>
  <c r="D176"/>
  <c r="D195"/>
  <c r="D208"/>
  <c r="D211"/>
  <c r="D225"/>
  <c r="D246"/>
  <c r="D273"/>
  <c r="D292"/>
  <c r="D355"/>
  <c r="D412"/>
  <c r="D505"/>
  <c r="D717"/>
  <c r="D719"/>
  <c r="D721"/>
  <c r="D800"/>
  <c r="D838"/>
  <c r="D841"/>
  <c r="D834" s="1"/>
  <c r="D413"/>
  <c r="D416"/>
  <c r="D50"/>
  <c r="D55"/>
  <c r="L51"/>
  <c r="D81"/>
  <c r="D90"/>
  <c r="L135"/>
  <c r="N135"/>
  <c r="D153"/>
  <c r="D165"/>
  <c r="D174"/>
  <c r="D209"/>
  <c r="M243"/>
  <c r="O243"/>
  <c r="D565"/>
  <c r="D704"/>
  <c r="D720"/>
  <c r="D722"/>
  <c r="D725"/>
  <c r="D729"/>
  <c r="D757"/>
  <c r="D23"/>
  <c r="D35"/>
  <c r="M87"/>
  <c r="O87"/>
  <c r="D123"/>
  <c r="D139"/>
  <c r="M171"/>
  <c r="O171"/>
  <c r="N207"/>
  <c r="D237"/>
  <c r="D244"/>
  <c r="D248"/>
  <c r="D298"/>
  <c r="D311"/>
  <c r="D315"/>
  <c r="D317"/>
  <c r="D329"/>
  <c r="D332"/>
  <c r="D357"/>
  <c r="D375"/>
  <c r="D395"/>
  <c r="D414"/>
  <c r="D440"/>
  <c r="D462"/>
  <c r="D466"/>
  <c r="D507"/>
  <c r="D511"/>
  <c r="D515"/>
  <c r="D601"/>
  <c r="D613"/>
  <c r="D629"/>
  <c r="D664"/>
  <c r="D801"/>
  <c r="D833"/>
  <c r="D839"/>
  <c r="E16"/>
  <c r="E18"/>
  <c r="K87"/>
  <c r="L88"/>
  <c r="P88" s="1"/>
  <c r="D94"/>
  <c r="K171"/>
  <c r="L172"/>
  <c r="D178"/>
  <c r="K243"/>
  <c r="E310"/>
  <c r="M523"/>
  <c r="D666"/>
  <c r="L87" i="4" l="1"/>
  <c r="P304" i="5"/>
  <c r="Q304" s="1"/>
  <c r="Q665" i="4"/>
  <c r="Q665" i="5"/>
  <c r="L17"/>
  <c r="L9" s="1"/>
  <c r="D117" i="4"/>
  <c r="Q463"/>
  <c r="Q153" i="5"/>
  <c r="D934"/>
  <c r="P503"/>
  <c r="M16"/>
  <c r="M8" s="1"/>
  <c r="L285" i="3"/>
  <c r="Q628" i="5"/>
  <c r="P195"/>
  <c r="P462"/>
  <c r="P141" i="4"/>
  <c r="Q141" s="1"/>
  <c r="K494"/>
  <c r="P934" i="5"/>
  <c r="Q934" s="1"/>
  <c r="Q726" i="4"/>
  <c r="Q439"/>
  <c r="G496" i="5"/>
  <c r="Q48" i="4"/>
  <c r="E493" i="5"/>
  <c r="P833" i="4"/>
  <c r="P261"/>
  <c r="Q261" s="1"/>
  <c r="F19" i="5"/>
  <c r="F11" s="1"/>
  <c r="H15"/>
  <c r="H7" s="1"/>
  <c r="H494"/>
  <c r="D279" i="4"/>
  <c r="M17" i="5"/>
  <c r="M9" s="1"/>
  <c r="J15" i="4"/>
  <c r="J7" s="1"/>
  <c r="L19" i="5"/>
  <c r="D518"/>
  <c r="G17" i="4"/>
  <c r="G9" s="1"/>
  <c r="L517"/>
  <c r="L39" s="1"/>
  <c r="P39" s="1"/>
  <c r="Q508"/>
  <c r="Q69"/>
  <c r="Q553"/>
  <c r="D523"/>
  <c r="K10" i="3"/>
  <c r="M10"/>
  <c r="D519"/>
  <c r="M494"/>
  <c r="H8"/>
  <c r="D88" i="4"/>
  <c r="Q442" i="5"/>
  <c r="Q754" i="4"/>
  <c r="Q53"/>
  <c r="Q35"/>
  <c r="F14" i="5"/>
  <c r="F20" s="1"/>
  <c r="D479"/>
  <c r="H14" i="4"/>
  <c r="H6" s="1"/>
  <c r="D171"/>
  <c r="Q876" i="5"/>
  <c r="Q147"/>
  <c r="Q25"/>
  <c r="P165" i="4"/>
  <c r="Q165" s="1"/>
  <c r="Q22"/>
  <c r="O11"/>
  <c r="N495" i="3"/>
  <c r="Q314" i="5"/>
  <c r="P523" i="4"/>
  <c r="Q523" s="1"/>
  <c r="Q332"/>
  <c r="D502" i="5"/>
  <c r="Q721" i="4"/>
  <c r="D714"/>
  <c r="Q136"/>
  <c r="Q88"/>
  <c r="D520" i="3"/>
  <c r="D41"/>
  <c r="N10"/>
  <c r="M9"/>
  <c r="H493"/>
  <c r="Q105" i="5"/>
  <c r="Q680"/>
  <c r="P517"/>
  <c r="Q517" s="1"/>
  <c r="Q514"/>
  <c r="Q375"/>
  <c r="Q356"/>
  <c r="Q129"/>
  <c r="Q378"/>
  <c r="Q397" i="4"/>
  <c r="Q314"/>
  <c r="Q22" i="5"/>
  <c r="Q874" i="4"/>
  <c r="Q680"/>
  <c r="Q442"/>
  <c r="Q375"/>
  <c r="Q356"/>
  <c r="Q330"/>
  <c r="Q129"/>
  <c r="Q46"/>
  <c r="N15" i="5"/>
  <c r="N7" s="1"/>
  <c r="D867"/>
  <c r="D43" i="3"/>
  <c r="D873" i="4"/>
  <c r="H492"/>
  <c r="E14"/>
  <c r="F494" i="5"/>
  <c r="D521" i="3"/>
  <c r="F10"/>
  <c r="I14" i="4"/>
  <c r="I6" s="1"/>
  <c r="Q261" i="5"/>
  <c r="Q255"/>
  <c r="Q208"/>
  <c r="Q946"/>
  <c r="Q922"/>
  <c r="Q727"/>
  <c r="Q757"/>
  <c r="Q505"/>
  <c r="Q279"/>
  <c r="Q522"/>
  <c r="Q245"/>
  <c r="Q176"/>
  <c r="Q619" i="4"/>
  <c r="Q601"/>
  <c r="Q577"/>
  <c r="Q520"/>
  <c r="Q512"/>
  <c r="P255"/>
  <c r="Q255" s="1"/>
  <c r="Q208"/>
  <c r="P147"/>
  <c r="Q147" s="1"/>
  <c r="P93"/>
  <c r="Q93" s="1"/>
  <c r="Q89"/>
  <c r="Q214" i="5"/>
  <c r="Q946" i="4"/>
  <c r="Q922"/>
  <c r="Q803"/>
  <c r="Q727"/>
  <c r="Q509"/>
  <c r="P462"/>
  <c r="Q462" s="1"/>
  <c r="Q267"/>
  <c r="Q176"/>
  <c r="P111"/>
  <c r="Q111" s="1"/>
  <c r="K495" i="5"/>
  <c r="D928"/>
  <c r="D830" i="4"/>
  <c r="J496"/>
  <c r="H491" i="3"/>
  <c r="Q721" i="5"/>
  <c r="Q717"/>
  <c r="Q626"/>
  <c r="Q513"/>
  <c r="Q506"/>
  <c r="Q466"/>
  <c r="Q334"/>
  <c r="Q209"/>
  <c r="Q138"/>
  <c r="Q89"/>
  <c r="Q757" i="4"/>
  <c r="Q729"/>
  <c r="Q664"/>
  <c r="Q209"/>
  <c r="Q37" i="5"/>
  <c r="Q916" i="4"/>
  <c r="Q802"/>
  <c r="Q638"/>
  <c r="Q571"/>
  <c r="Q513"/>
  <c r="Q506"/>
  <c r="Q279"/>
  <c r="Q91"/>
  <c r="Q630" i="5"/>
  <c r="D715" i="4"/>
  <c r="I11"/>
  <c r="D52"/>
  <c r="J14" i="5"/>
  <c r="J20" s="1"/>
  <c r="D21" i="3"/>
  <c r="D499" i="4"/>
  <c r="O8" i="3"/>
  <c r="D310" i="4"/>
  <c r="L243"/>
  <c r="D243" s="1"/>
  <c r="Q627"/>
  <c r="Q90"/>
  <c r="Q153"/>
  <c r="Q613"/>
  <c r="Q183"/>
  <c r="Q613" i="5"/>
  <c r="Q94" i="4"/>
  <c r="Q212"/>
  <c r="Q802" i="5"/>
  <c r="Q595"/>
  <c r="Q394"/>
  <c r="Q415"/>
  <c r="Q719" i="4"/>
  <c r="Q595"/>
  <c r="Q519"/>
  <c r="Q334"/>
  <c r="Q37"/>
  <c r="Q803" i="5"/>
  <c r="Q396"/>
  <c r="Q397"/>
  <c r="Q330"/>
  <c r="Q466" i="4"/>
  <c r="Q292"/>
  <c r="Q138"/>
  <c r="Q183" i="5"/>
  <c r="Q601"/>
  <c r="Q437"/>
  <c r="Q47"/>
  <c r="Q800" i="4"/>
  <c r="Q437"/>
  <c r="Q304"/>
  <c r="Q247"/>
  <c r="Q139"/>
  <c r="Q413"/>
  <c r="Q874" i="5"/>
  <c r="Q292"/>
  <c r="Q801"/>
  <c r="Q666"/>
  <c r="Q438"/>
  <c r="Q505" i="4"/>
  <c r="Q415"/>
  <c r="Q674"/>
  <c r="Q244" i="5"/>
  <c r="Q159"/>
  <c r="Q800"/>
  <c r="Q758"/>
  <c r="Q725"/>
  <c r="Q916"/>
  <c r="Q724"/>
  <c r="Q638"/>
  <c r="Q512"/>
  <c r="Q336"/>
  <c r="Q290"/>
  <c r="Q212"/>
  <c r="Q139"/>
  <c r="Q90"/>
  <c r="Q571"/>
  <c r="Q520"/>
  <c r="Q464"/>
  <c r="Q462"/>
  <c r="Q359"/>
  <c r="Q725" i="4"/>
  <c r="Q529"/>
  <c r="Q522"/>
  <c r="Q464"/>
  <c r="Q359"/>
  <c r="Q333"/>
  <c r="Q245"/>
  <c r="Q173"/>
  <c r="Q178"/>
  <c r="Q38" i="5"/>
  <c r="Q756" i="4"/>
  <c r="Q718"/>
  <c r="Q628"/>
  <c r="Q348"/>
  <c r="Q336"/>
  <c r="Q201"/>
  <c r="Q38"/>
  <c r="Q23"/>
  <c r="Q441"/>
  <c r="Q189"/>
  <c r="Q174"/>
  <c r="Q140"/>
  <c r="Q54"/>
  <c r="Q26"/>
  <c r="Q307" i="5"/>
  <c r="Q438" i="4"/>
  <c r="Q878"/>
  <c r="Q565"/>
  <c r="Q547"/>
  <c r="Q312"/>
  <c r="L11" i="5"/>
  <c r="P11" s="1"/>
  <c r="P19"/>
  <c r="Q19" s="1"/>
  <c r="D81" i="4"/>
  <c r="P81"/>
  <c r="Q81" s="1"/>
  <c r="D589"/>
  <c r="N498"/>
  <c r="N491" s="1"/>
  <c r="L831" i="5"/>
  <c r="D831" s="1"/>
  <c r="L16"/>
  <c r="P838"/>
  <c r="L40" i="4"/>
  <c r="P40" s="1"/>
  <c r="P518"/>
  <c r="Q518" s="1"/>
  <c r="P510" i="6"/>
  <c r="P510" i="4"/>
  <c r="Q510" s="1"/>
  <c r="G18"/>
  <c r="G10" s="1"/>
  <c r="G495"/>
  <c r="D503"/>
  <c r="N496"/>
  <c r="E495"/>
  <c r="E18"/>
  <c r="E10" s="1"/>
  <c r="P75"/>
  <c r="Q75" s="1"/>
  <c r="O495"/>
  <c r="L836" i="5"/>
  <c r="D836" s="1"/>
  <c r="D873"/>
  <c r="H19"/>
  <c r="H11" s="1"/>
  <c r="D503"/>
  <c r="H496"/>
  <c r="D496" s="1"/>
  <c r="N494"/>
  <c r="D501"/>
  <c r="N17"/>
  <c r="N9" s="1"/>
  <c r="I16"/>
  <c r="I8" s="1"/>
  <c r="D500"/>
  <c r="I493"/>
  <c r="Q711" i="4"/>
  <c r="Q52"/>
  <c r="D153"/>
  <c r="I18"/>
  <c r="I10" s="1"/>
  <c r="P27" i="3"/>
  <c r="Q248" i="4"/>
  <c r="L491" i="3"/>
  <c r="Q342" i="4"/>
  <c r="D715" i="5"/>
  <c r="Q547"/>
  <c r="Q117"/>
  <c r="Q720"/>
  <c r="Q52"/>
  <c r="Q465"/>
  <c r="Q877" i="4"/>
  <c r="Q798"/>
  <c r="Q717"/>
  <c r="Q289"/>
  <c r="Q719" i="5"/>
  <c r="P712"/>
  <c r="Q674"/>
  <c r="Q535"/>
  <c r="Q358"/>
  <c r="Q237"/>
  <c r="Q173"/>
  <c r="Q55"/>
  <c r="Q50"/>
  <c r="Q416"/>
  <c r="Q412"/>
  <c r="Q317"/>
  <c r="Q724" i="4"/>
  <c r="Q465"/>
  <c r="Q354"/>
  <c r="Q663"/>
  <c r="Q357"/>
  <c r="Q317"/>
  <c r="Q50"/>
  <c r="N491" i="5"/>
  <c r="M11" i="4"/>
  <c r="D832"/>
  <c r="H14" i="3"/>
  <c r="H6" s="1"/>
  <c r="Q75" i="5"/>
  <c r="Q801" i="4"/>
  <c r="D715" i="3"/>
  <c r="N9"/>
  <c r="G11"/>
  <c r="Q878" i="5"/>
  <c r="Q553"/>
  <c r="Q798"/>
  <c r="Q726"/>
  <c r="Q565"/>
  <c r="Q313"/>
  <c r="Q463"/>
  <c r="Q357"/>
  <c r="P840" i="4"/>
  <c r="Q840" s="1"/>
  <c r="Q589"/>
  <c r="Q378"/>
  <c r="Q177"/>
  <c r="Q47"/>
  <c r="Q629"/>
  <c r="Q530" i="5"/>
  <c r="Q876" i="4"/>
  <c r="Q720"/>
  <c r="Q514"/>
  <c r="P837" i="3"/>
  <c r="Q837" i="5" s="1"/>
  <c r="Q519"/>
  <c r="Q231" i="4"/>
  <c r="Q123"/>
  <c r="Q92"/>
  <c r="Q49"/>
  <c r="Q394"/>
  <c r="D57"/>
  <c r="P27" i="5"/>
  <c r="H18" i="4"/>
  <c r="H10" s="1"/>
  <c r="F491" i="3"/>
  <c r="Q307" i="4"/>
  <c r="Q287" i="5"/>
  <c r="Q722"/>
  <c r="Q373"/>
  <c r="Q189"/>
  <c r="Q175"/>
  <c r="Q45"/>
  <c r="P626" i="4"/>
  <c r="Q626" s="1"/>
  <c r="Q373"/>
  <c r="Q315"/>
  <c r="Q63"/>
  <c r="Q24"/>
  <c r="Q287"/>
  <c r="F16"/>
  <c r="F8" s="1"/>
  <c r="Q29"/>
  <c r="Q431"/>
  <c r="Q877" i="5"/>
  <c r="Q662"/>
  <c r="Q755"/>
  <c r="Q342"/>
  <c r="Q248"/>
  <c r="Q123"/>
  <c r="Q92"/>
  <c r="Q54"/>
  <c r="Q49"/>
  <c r="Q374"/>
  <c r="Q174"/>
  <c r="Q45" i="4"/>
  <c r="Q26" i="5"/>
  <c r="Q722" i="4"/>
  <c r="P244"/>
  <c r="Q244" s="1"/>
  <c r="Q175"/>
  <c r="G11"/>
  <c r="I7"/>
  <c r="G7"/>
  <c r="Q81" i="5"/>
  <c r="Q508"/>
  <c r="Q503"/>
  <c r="Q441"/>
  <c r="Q231"/>
  <c r="Q333"/>
  <c r="Q140"/>
  <c r="Q91"/>
  <c r="Q273" i="4"/>
  <c r="Q36" i="5"/>
  <c r="Q755" i="4"/>
  <c r="Q662"/>
  <c r="Q105"/>
  <c r="Q36"/>
  <c r="I14" i="5"/>
  <c r="I6" s="1"/>
  <c r="D838" i="4"/>
  <c r="L285" i="5"/>
  <c r="D285" s="1"/>
  <c r="D207" i="4"/>
  <c r="J491"/>
  <c r="D329"/>
  <c r="O17"/>
  <c r="O9" s="1"/>
  <c r="D288" i="3"/>
  <c r="I10"/>
  <c r="Q521" i="4"/>
  <c r="D27"/>
  <c r="Q195"/>
  <c r="Q159"/>
  <c r="Q799"/>
  <c r="Q355"/>
  <c r="Q211"/>
  <c r="D30" i="3"/>
  <c r="P625"/>
  <c r="J6"/>
  <c r="L461" i="5"/>
  <c r="P461" s="1"/>
  <c r="Q461" s="1"/>
  <c r="D310" i="3"/>
  <c r="D710"/>
  <c r="Q440" i="4"/>
  <c r="Q219"/>
  <c r="Q44"/>
  <c r="Q376"/>
  <c r="J16"/>
  <c r="J8" s="1"/>
  <c r="R286" i="3"/>
  <c r="D713" i="4"/>
  <c r="Q374"/>
  <c r="Q225"/>
  <c r="D589" i="3"/>
  <c r="Q583" i="4"/>
  <c r="Q507"/>
  <c r="Q331"/>
  <c r="Q56"/>
  <c r="Q137"/>
  <c r="K14"/>
  <c r="K6" s="1"/>
  <c r="D522" i="3"/>
  <c r="L11"/>
  <c r="P11" s="1"/>
  <c r="J11"/>
  <c r="M8"/>
  <c r="O10"/>
  <c r="Q715" i="4"/>
  <c r="Q32"/>
  <c r="J9" i="3"/>
  <c r="L492" i="4"/>
  <c r="L836"/>
  <c r="Q165" i="5"/>
  <c r="Q754"/>
  <c r="Q799"/>
  <c r="Q507"/>
  <c r="Q440"/>
  <c r="Q315"/>
  <c r="Q267"/>
  <c r="Q56"/>
  <c r="Q44"/>
  <c r="P837" i="4"/>
  <c r="P661"/>
  <c r="Q417"/>
  <c r="Q24" i="5"/>
  <c r="P172" i="4"/>
  <c r="P841" i="3"/>
  <c r="O14" i="5"/>
  <c r="O20" s="1"/>
  <c r="H491"/>
  <c r="M15"/>
  <c r="M7" s="1"/>
  <c r="D502" i="4"/>
  <c r="D849"/>
  <c r="D44" i="3"/>
  <c r="D159" i="4"/>
  <c r="L135"/>
  <c r="D135" s="1"/>
  <c r="D510"/>
  <c r="H491"/>
  <c r="D625" i="3"/>
  <c r="L207"/>
  <c r="L14" s="1"/>
  <c r="L9"/>
  <c r="D830"/>
  <c r="O11"/>
  <c r="P831" i="6"/>
  <c r="L51" i="4"/>
  <c r="P51" s="1"/>
  <c r="D195"/>
  <c r="M14"/>
  <c r="Q111" i="5"/>
  <c r="L830"/>
  <c r="D830" s="1"/>
  <c r="Q663"/>
  <c r="Q521"/>
  <c r="P510"/>
  <c r="Q510" s="1"/>
  <c r="Q439"/>
  <c r="Q225"/>
  <c r="Q414"/>
  <c r="Q355"/>
  <c r="Q332"/>
  <c r="Q312"/>
  <c r="Q666" i="4"/>
  <c r="Q630"/>
  <c r="Q607"/>
  <c r="Q559"/>
  <c r="Q503"/>
  <c r="Q94" i="5"/>
  <c r="Q867" i="4"/>
  <c r="L498"/>
  <c r="N836"/>
  <c r="N829" s="1"/>
  <c r="P841" i="6"/>
  <c r="M15" i="4"/>
  <c r="M7" s="1"/>
  <c r="K7"/>
  <c r="N16"/>
  <c r="N8" s="1"/>
  <c r="H9" i="3"/>
  <c r="Q31" i="4"/>
  <c r="O496" i="3"/>
  <c r="O14" i="4"/>
  <c r="P172" i="5"/>
  <c r="Q627"/>
  <c r="Q867"/>
  <c r="P841"/>
  <c r="Q509"/>
  <c r="Q273"/>
  <c r="Q137"/>
  <c r="Q559"/>
  <c r="Q413"/>
  <c r="Q376"/>
  <c r="Q331"/>
  <c r="Q211"/>
  <c r="Q48"/>
  <c r="P841" i="4"/>
  <c r="P288"/>
  <c r="Q288" s="1"/>
  <c r="Q414"/>
  <c r="Q43"/>
  <c r="Q25"/>
  <c r="Q417" i="5"/>
  <c r="D838"/>
  <c r="D518" i="4"/>
  <c r="D289" i="3"/>
  <c r="G14" i="4"/>
  <c r="G6" s="1"/>
  <c r="Q715" i="5"/>
  <c r="I6" i="3"/>
  <c r="D541" i="4"/>
  <c r="I491"/>
  <c r="F18"/>
  <c r="O492"/>
  <c r="O40"/>
  <c r="D40" s="1"/>
  <c r="M491"/>
  <c r="J14"/>
  <c r="K492"/>
  <c r="L18"/>
  <c r="L461"/>
  <c r="P473"/>
  <c r="Q473" s="1"/>
  <c r="I492"/>
  <c r="G492"/>
  <c r="D502" i="3"/>
  <c r="Q30" i="5"/>
  <c r="D712"/>
  <c r="D42" i="3"/>
  <c r="N18" i="4"/>
  <c r="N10" s="1"/>
  <c r="K491"/>
  <c r="O491"/>
  <c r="N15"/>
  <c r="N7" s="1"/>
  <c r="G491"/>
  <c r="Q500" i="5"/>
  <c r="D521"/>
  <c r="D519"/>
  <c r="D714"/>
  <c r="D710"/>
  <c r="D712" i="4"/>
  <c r="L15"/>
  <c r="L7" s="1"/>
  <c r="J17"/>
  <c r="J9" s="1"/>
  <c r="G16"/>
  <c r="G8" s="1"/>
  <c r="J491" i="5"/>
  <c r="F491" i="4"/>
  <c r="F14"/>
  <c r="F6" s="1"/>
  <c r="M492"/>
  <c r="J18"/>
  <c r="J10" s="1"/>
  <c r="D479"/>
  <c r="Q237"/>
  <c r="Q940"/>
  <c r="Q249"/>
  <c r="Q246"/>
  <c r="Q99"/>
  <c r="Q30"/>
  <c r="Q500"/>
  <c r="Q210"/>
  <c r="Q57"/>
  <c r="Q55"/>
  <c r="Q42"/>
  <c r="Q515"/>
  <c r="Q511"/>
  <c r="Q530"/>
  <c r="Q214"/>
  <c r="Q759"/>
  <c r="Q535"/>
  <c r="Q416"/>
  <c r="Q412"/>
  <c r="Q395"/>
  <c r="Q377"/>
  <c r="Q313"/>
  <c r="Q728"/>
  <c r="Q392"/>
  <c r="Q323"/>
  <c r="Q393"/>
  <c r="Q311"/>
  <c r="Q875"/>
  <c r="Q758"/>
  <c r="Q704"/>
  <c r="Q541"/>
  <c r="Q290"/>
  <c r="Q117"/>
  <c r="P171" i="3"/>
  <c r="P171" i="6"/>
  <c r="D501" i="4"/>
  <c r="P834" i="6"/>
  <c r="P501" i="3"/>
  <c r="P501" i="6"/>
  <c r="L17" i="4"/>
  <c r="L9" s="1"/>
  <c r="D171" i="3"/>
  <c r="E491"/>
  <c r="G496"/>
  <c r="O492"/>
  <c r="P504"/>
  <c r="P504" i="6"/>
  <c r="P496" i="3"/>
  <c r="P496" i="6"/>
  <c r="P135" i="3"/>
  <c r="P135" i="6"/>
  <c r="Q940" i="5"/>
  <c r="Q392"/>
  <c r="Q377"/>
  <c r="Q354"/>
  <c r="Q311"/>
  <c r="Q288"/>
  <c r="Q210"/>
  <c r="Q195"/>
  <c r="P529"/>
  <c r="Q529" s="1"/>
  <c r="Q395"/>
  <c r="P10" i="6"/>
  <c r="Q35" i="5"/>
  <c r="Q29"/>
  <c r="F491"/>
  <c r="O496" i="4"/>
  <c r="D839"/>
  <c r="P838" i="3"/>
  <c r="Q838" i="4" s="1"/>
  <c r="P838" i="6"/>
  <c r="P714" i="3"/>
  <c r="Q714" i="4" s="1"/>
  <c r="P714" i="6"/>
  <c r="P39"/>
  <c r="H17" i="4"/>
  <c r="P661" i="3"/>
  <c r="P661" i="6"/>
  <c r="P502" i="3"/>
  <c r="Q502" i="4" s="1"/>
  <c r="F17"/>
  <c r="P712" i="3"/>
  <c r="Q712" i="4" s="1"/>
  <c r="P712" i="6"/>
  <c r="M15" i="3"/>
  <c r="M7" s="1"/>
  <c r="P172"/>
  <c r="P172" i="6"/>
  <c r="P18"/>
  <c r="P28" i="3"/>
  <c r="Q28" i="4" s="1"/>
  <c r="P28" i="6"/>
  <c r="P873" i="3"/>
  <c r="P873" i="6"/>
  <c r="P329" i="3"/>
  <c r="P329" i="6"/>
  <c r="P498" i="3"/>
  <c r="P498" i="6"/>
  <c r="P243" i="3"/>
  <c r="P243" i="6"/>
  <c r="O829" i="4"/>
  <c r="D287"/>
  <c r="P710" i="3"/>
  <c r="Q710" i="5" s="1"/>
  <c r="P710" i="6"/>
  <c r="D518" i="3"/>
  <c r="P298"/>
  <c r="P298" i="6"/>
  <c r="D31" i="3"/>
  <c r="N11"/>
  <c r="I8"/>
  <c r="D711"/>
  <c r="I9"/>
  <c r="P493" i="6"/>
  <c r="P499" i="3"/>
  <c r="P499" i="6"/>
  <c r="P87" i="3"/>
  <c r="P87" i="6"/>
  <c r="Q541" i="5"/>
  <c r="Q289"/>
  <c r="Q99"/>
  <c r="Q704"/>
  <c r="Q629"/>
  <c r="Q875"/>
  <c r="Q515"/>
  <c r="Q511"/>
  <c r="Q246"/>
  <c r="Q57"/>
  <c r="Q53"/>
  <c r="Q46"/>
  <c r="Q518"/>
  <c r="Q393"/>
  <c r="Q323"/>
  <c r="Q247"/>
  <c r="Q42"/>
  <c r="Q32"/>
  <c r="K14"/>
  <c r="K6" s="1"/>
  <c r="M496" i="4"/>
  <c r="D494"/>
  <c r="D298" i="5"/>
  <c r="D837" i="4"/>
  <c r="D517"/>
  <c r="E39"/>
  <c r="D39" s="1"/>
  <c r="K496"/>
  <c r="H14" i="5"/>
  <c r="P833" i="3"/>
  <c r="Q833" i="4" s="1"/>
  <c r="P833" i="6"/>
  <c r="M16" i="4"/>
  <c r="M8" s="1"/>
  <c r="O16"/>
  <c r="O8" s="1"/>
  <c r="P839" i="3"/>
  <c r="P839" i="6"/>
  <c r="P929" i="4"/>
  <c r="Q929" s="1"/>
  <c r="D929"/>
  <c r="P41" i="3"/>
  <c r="Q41" i="4" s="1"/>
  <c r="P41" i="6"/>
  <c r="P286" i="3"/>
  <c r="P286" i="6"/>
  <c r="P310" i="3"/>
  <c r="P310" i="6"/>
  <c r="D503" i="3"/>
  <c r="P51"/>
  <c r="P51" i="6"/>
  <c r="P34" i="3"/>
  <c r="P34" i="6"/>
  <c r="D135" i="3"/>
  <c r="L39"/>
  <c r="P39" s="1"/>
  <c r="D712"/>
  <c r="G6"/>
  <c r="I494"/>
  <c r="J491"/>
  <c r="P831"/>
  <c r="P713"/>
  <c r="P713" i="6"/>
  <c r="P625" i="5"/>
  <c r="P625" i="6"/>
  <c r="P495"/>
  <c r="P299"/>
  <c r="Q759" i="5"/>
  <c r="Q711"/>
  <c r="Q607"/>
  <c r="Q583"/>
  <c r="Q728"/>
  <c r="P501"/>
  <c r="Q348"/>
  <c r="Q201"/>
  <c r="Q88"/>
  <c r="Q178"/>
  <c r="P213" i="6"/>
  <c r="Q31" i="5"/>
  <c r="Q23"/>
  <c r="P501" i="4"/>
  <c r="D57" i="5"/>
  <c r="D522" i="4"/>
  <c r="E44"/>
  <c r="L834"/>
  <c r="L19"/>
  <c r="E493"/>
  <c r="D493" s="1"/>
  <c r="D500"/>
  <c r="E491"/>
  <c r="E21"/>
  <c r="D504"/>
  <c r="I496"/>
  <c r="G496"/>
  <c r="P934"/>
  <c r="Q934" s="1"/>
  <c r="L928"/>
  <c r="D711"/>
  <c r="L33"/>
  <c r="D33" s="1"/>
  <c r="L285"/>
  <c r="D285" s="1"/>
  <c r="E16"/>
  <c r="I16"/>
  <c r="I8" s="1"/>
  <c r="P837" i="6"/>
  <c r="N17" i="4"/>
  <c r="N9" s="1"/>
  <c r="K16"/>
  <c r="K8" s="1"/>
  <c r="N495" i="5"/>
  <c r="N43"/>
  <c r="N10" s="1"/>
  <c r="J43"/>
  <c r="J10" s="1"/>
  <c r="J495"/>
  <c r="F495"/>
  <c r="F43"/>
  <c r="N493"/>
  <c r="N41"/>
  <c r="N8" s="1"/>
  <c r="J41"/>
  <c r="J8" s="1"/>
  <c r="J493"/>
  <c r="F493"/>
  <c r="F41"/>
  <c r="D510"/>
  <c r="E27"/>
  <c r="D27" s="1"/>
  <c r="K492"/>
  <c r="K15"/>
  <c r="K7" s="1"/>
  <c r="G492"/>
  <c r="G15"/>
  <c r="G7" s="1"/>
  <c r="D517"/>
  <c r="E39"/>
  <c r="D39" s="1"/>
  <c r="G6"/>
  <c r="J6"/>
  <c r="E10"/>
  <c r="D18"/>
  <c r="E8"/>
  <c r="E491"/>
  <c r="M498"/>
  <c r="M491" s="1"/>
  <c r="G491"/>
  <c r="I491"/>
  <c r="O491"/>
  <c r="I15"/>
  <c r="I7" s="1"/>
  <c r="D522"/>
  <c r="E44"/>
  <c r="D44" s="1"/>
  <c r="L495"/>
  <c r="P495" s="1"/>
  <c r="L43"/>
  <c r="H495"/>
  <c r="H43"/>
  <c r="H10" s="1"/>
  <c r="D520"/>
  <c r="E42"/>
  <c r="D42" s="1"/>
  <c r="L493"/>
  <c r="P493" s="1"/>
  <c r="L41"/>
  <c r="H493"/>
  <c r="H41"/>
  <c r="H8" s="1"/>
  <c r="D504"/>
  <c r="E21"/>
  <c r="D21" s="1"/>
  <c r="D499"/>
  <c r="E492"/>
  <c r="D147"/>
  <c r="N14"/>
  <c r="D625"/>
  <c r="K491"/>
  <c r="E14"/>
  <c r="E15"/>
  <c r="E7" s="1"/>
  <c r="P213" i="3"/>
  <c r="Q213" i="4" s="1"/>
  <c r="P171"/>
  <c r="P625"/>
  <c r="P329" i="5"/>
  <c r="P873"/>
  <c r="P839"/>
  <c r="P504"/>
  <c r="P496"/>
  <c r="P499" i="4"/>
  <c r="P495"/>
  <c r="P310"/>
  <c r="P34"/>
  <c r="P839"/>
  <c r="P298"/>
  <c r="P299" i="5"/>
  <c r="P299" i="3"/>
  <c r="P286" i="4"/>
  <c r="P310" i="5"/>
  <c r="P713"/>
  <c r="P499"/>
  <c r="P286"/>
  <c r="P298"/>
  <c r="P873" i="4"/>
  <c r="P713"/>
  <c r="P504"/>
  <c r="P496"/>
  <c r="P329"/>
  <c r="P299"/>
  <c r="P34" i="5"/>
  <c r="P493" i="4"/>
  <c r="P213" i="5"/>
  <c r="L207"/>
  <c r="P141"/>
  <c r="Q141" s="1"/>
  <c r="L135"/>
  <c r="D541"/>
  <c r="D547"/>
  <c r="D310"/>
  <c r="D183"/>
  <c r="D159"/>
  <c r="D117"/>
  <c r="D69"/>
  <c r="D289"/>
  <c r="D261"/>
  <c r="D244"/>
  <c r="D208"/>
  <c r="D172"/>
  <c r="D153"/>
  <c r="D111"/>
  <c r="L498"/>
  <c r="P523"/>
  <c r="Q523" s="1"/>
  <c r="P249"/>
  <c r="Q249" s="1"/>
  <c r="L243"/>
  <c r="P177"/>
  <c r="Q177" s="1"/>
  <c r="L171"/>
  <c r="L15"/>
  <c r="P136"/>
  <c r="Q136" s="1"/>
  <c r="P93"/>
  <c r="Q93" s="1"/>
  <c r="L87"/>
  <c r="L51"/>
  <c r="P63"/>
  <c r="Q63" s="1"/>
  <c r="D553"/>
  <c r="D523"/>
  <c r="D255"/>
  <c r="D105"/>
  <c r="D81"/>
  <c r="D329"/>
  <c r="D287"/>
  <c r="D249"/>
  <c r="D213"/>
  <c r="D177"/>
  <c r="D165"/>
  <c r="D141"/>
  <c r="D99"/>
  <c r="D75"/>
  <c r="D625" i="4"/>
  <c r="P87"/>
  <c r="D87"/>
  <c r="M19" i="3"/>
  <c r="M11" s="1"/>
  <c r="G491"/>
  <c r="K491"/>
  <c r="I491"/>
  <c r="O491"/>
  <c r="N491"/>
  <c r="D501"/>
  <c r="D500"/>
  <c r="J16"/>
  <c r="J8" s="1"/>
  <c r="E19"/>
  <c r="E11" s="1"/>
  <c r="L493"/>
  <c r="P493" s="1"/>
  <c r="L16"/>
  <c r="L829"/>
  <c r="D28"/>
  <c r="J492"/>
  <c r="J40"/>
  <c r="J7" s="1"/>
  <c r="H492"/>
  <c r="H40"/>
  <c r="H7" s="1"/>
  <c r="F492"/>
  <c r="F40"/>
  <c r="D517"/>
  <c r="E39"/>
  <c r="L492"/>
  <c r="L18"/>
  <c r="P18" s="1"/>
  <c r="D714"/>
  <c r="O17"/>
  <c r="O9" s="1"/>
  <c r="G17"/>
  <c r="D243"/>
  <c r="D87"/>
  <c r="F6"/>
  <c r="D51"/>
  <c r="D832"/>
  <c r="D713"/>
  <c r="D32"/>
  <c r="D499"/>
  <c r="D57"/>
  <c r="E15"/>
  <c r="E7" s="1"/>
  <c r="D836"/>
  <c r="N16"/>
  <c r="N8" s="1"/>
  <c r="F16"/>
  <c r="F8" s="1"/>
  <c r="I15"/>
  <c r="I19"/>
  <c r="H18"/>
  <c r="H10" s="1"/>
  <c r="K17"/>
  <c r="K9" s="1"/>
  <c r="N15"/>
  <c r="N7" s="1"/>
  <c r="L495"/>
  <c r="P495" s="1"/>
  <c r="D510"/>
  <c r="E27"/>
  <c r="D27" s="1"/>
  <c r="L40"/>
  <c r="P40" s="1"/>
  <c r="D29"/>
  <c r="O14"/>
  <c r="D285"/>
  <c r="D172"/>
  <c r="N14"/>
  <c r="N6" s="1"/>
  <c r="D523"/>
  <c r="M498"/>
  <c r="E10"/>
  <c r="L15"/>
  <c r="D88"/>
  <c r="E8"/>
  <c r="K14"/>
  <c r="P517" i="4" l="1"/>
  <c r="Q517" s="1"/>
  <c r="Q625" i="5"/>
  <c r="F6"/>
  <c r="D19"/>
  <c r="O6"/>
  <c r="Q39" i="4"/>
  <c r="L829" i="5"/>
  <c r="D498" i="4"/>
  <c r="D494" i="5"/>
  <c r="D51" i="4"/>
  <c r="P243"/>
  <c r="Q243" s="1"/>
  <c r="Q34" i="5"/>
  <c r="P830"/>
  <c r="D496" i="3"/>
  <c r="D16" i="5"/>
  <c r="O7" i="4"/>
  <c r="D7" s="1"/>
  <c r="D494" i="3"/>
  <c r="D461" i="5"/>
  <c r="O20" i="4"/>
  <c r="O6"/>
  <c r="K20"/>
  <c r="G20"/>
  <c r="D39" i="3"/>
  <c r="P498" i="4"/>
  <c r="Q498" s="1"/>
  <c r="P135"/>
  <c r="Q135" s="1"/>
  <c r="Q310"/>
  <c r="L491"/>
  <c r="D491" s="1"/>
  <c r="Q661"/>
  <c r="D495"/>
  <c r="D836"/>
  <c r="Q837"/>
  <c r="Q298"/>
  <c r="Q172" i="5"/>
  <c r="Q27"/>
  <c r="Q286" i="4"/>
  <c r="R286" s="1"/>
  <c r="Q841"/>
  <c r="Q504"/>
  <c r="Q499"/>
  <c r="Q39" i="5"/>
  <c r="Q286"/>
  <c r="R286" s="1"/>
  <c r="Q625" i="4"/>
  <c r="Q841" i="5"/>
  <c r="Q40" i="4"/>
  <c r="Q499" i="5"/>
  <c r="Q310"/>
  <c r="Q34" i="4"/>
  <c r="Q873" i="5"/>
  <c r="Q11"/>
  <c r="Q661"/>
  <c r="Q838"/>
  <c r="Q501" i="4"/>
  <c r="M14" i="5"/>
  <c r="M20" s="1"/>
  <c r="L829" i="4"/>
  <c r="D829" s="1"/>
  <c r="I20"/>
  <c r="Q496"/>
  <c r="Q329" i="5"/>
  <c r="D17"/>
  <c r="P27" i="6"/>
  <c r="P27" i="4"/>
  <c r="Q27" s="1"/>
  <c r="Q329"/>
  <c r="Q496" i="5"/>
  <c r="Q501"/>
  <c r="P11" i="6"/>
  <c r="Q28" i="5"/>
  <c r="Q712"/>
  <c r="D492" i="4"/>
  <c r="M20"/>
  <c r="L6" i="3"/>
  <c r="M6" i="4"/>
  <c r="Q873"/>
  <c r="P831"/>
  <c r="Q831" s="1"/>
  <c r="D496"/>
  <c r="P834"/>
  <c r="Q172"/>
  <c r="P834" i="3"/>
  <c r="G20" i="5"/>
  <c r="D207" i="3"/>
  <c r="Q213" i="5"/>
  <c r="Q298"/>
  <c r="N14" i="4"/>
  <c r="N6" s="1"/>
  <c r="P834" i="5"/>
  <c r="D15" i="4"/>
  <c r="P831" i="5"/>
  <c r="Q831" s="1"/>
  <c r="K20"/>
  <c r="D492"/>
  <c r="J20" i="3"/>
  <c r="P461" i="4"/>
  <c r="Q461" s="1"/>
  <c r="D461"/>
  <c r="L20" i="3"/>
  <c r="L10" i="4"/>
  <c r="P10" s="1"/>
  <c r="P18"/>
  <c r="Q18" s="1"/>
  <c r="J6"/>
  <c r="J20"/>
  <c r="F10"/>
  <c r="D10" s="1"/>
  <c r="D18"/>
  <c r="E20" i="3"/>
  <c r="Q833" i="5"/>
  <c r="Q714"/>
  <c r="P17" i="6"/>
  <c r="Q495" i="4"/>
  <c r="D16"/>
  <c r="E8"/>
  <c r="D8" s="1"/>
  <c r="E20"/>
  <c r="P928"/>
  <c r="Q928" s="1"/>
  <c r="D928"/>
  <c r="H20" i="5"/>
  <c r="H6"/>
  <c r="H9" i="4"/>
  <c r="H20"/>
  <c r="D16" i="3"/>
  <c r="E6"/>
  <c r="O20"/>
  <c r="D492"/>
  <c r="P491"/>
  <c r="P491" i="6"/>
  <c r="P15" i="3"/>
  <c r="P15" i="6"/>
  <c r="P832"/>
  <c r="Q51" i="4"/>
  <c r="Q299"/>
  <c r="Q713"/>
  <c r="Q495" i="5"/>
  <c r="Q713"/>
  <c r="Q839"/>
  <c r="Q171" i="4"/>
  <c r="I20" i="5"/>
  <c r="D495"/>
  <c r="D21" i="4"/>
  <c r="E6"/>
  <c r="L11"/>
  <c r="P11" s="1"/>
  <c r="Q11" s="1"/>
  <c r="P19"/>
  <c r="Q19" s="1"/>
  <c r="D19"/>
  <c r="Q502" i="5"/>
  <c r="Q710" i="4"/>
  <c r="P285" i="6"/>
  <c r="Q18" i="5"/>
  <c r="P492" i="3"/>
  <c r="P492" i="6"/>
  <c r="L14" i="4"/>
  <c r="L20" s="1"/>
  <c r="Q493"/>
  <c r="P830" i="3"/>
  <c r="P830" i="6"/>
  <c r="P830" i="4"/>
  <c r="Q40" i="5"/>
  <c r="P494" i="3"/>
  <c r="P494" i="6"/>
  <c r="P494" i="5"/>
  <c r="P494" i="4"/>
  <c r="P14" i="3"/>
  <c r="P14" i="6"/>
  <c r="P7" i="4"/>
  <c r="P7" i="6"/>
  <c r="Q493" i="5"/>
  <c r="P207" i="6"/>
  <c r="P16" i="3"/>
  <c r="P16" i="6"/>
  <c r="P16" i="5"/>
  <c r="P16" i="4"/>
  <c r="P33" i="6"/>
  <c r="P836" i="3"/>
  <c r="P836" i="6"/>
  <c r="P21"/>
  <c r="Q87" i="4"/>
  <c r="Q839"/>
  <c r="Q504" i="5"/>
  <c r="D493"/>
  <c r="D44" i="4"/>
  <c r="E11"/>
  <c r="F9"/>
  <c r="D17"/>
  <c r="F20"/>
  <c r="N20" i="5"/>
  <c r="N6"/>
  <c r="L8"/>
  <c r="P41"/>
  <c r="Q41" s="1"/>
  <c r="L10"/>
  <c r="P10" s="1"/>
  <c r="P43"/>
  <c r="Q43" s="1"/>
  <c r="E9"/>
  <c r="D9" s="1"/>
  <c r="E11"/>
  <c r="D11" s="1"/>
  <c r="E20"/>
  <c r="E6"/>
  <c r="D41"/>
  <c r="F8"/>
  <c r="D43"/>
  <c r="F10"/>
  <c r="P33" i="3"/>
  <c r="P33" i="4"/>
  <c r="P33" i="5"/>
  <c r="P21" i="3"/>
  <c r="P21" i="4"/>
  <c r="P21" i="5"/>
  <c r="P832" i="3"/>
  <c r="P832" i="4"/>
  <c r="P832" i="5"/>
  <c r="P207" i="3"/>
  <c r="P207" i="4"/>
  <c r="P15"/>
  <c r="Q299" i="5"/>
  <c r="P492" i="4"/>
  <c r="P285" i="3"/>
  <c r="P285" i="4"/>
  <c r="P285" i="5"/>
  <c r="P17" i="3"/>
  <c r="P17" i="5"/>
  <c r="P17" i="4"/>
  <c r="P492" i="5"/>
  <c r="P836"/>
  <c r="D829"/>
  <c r="P87"/>
  <c r="Q87" s="1"/>
  <c r="D87"/>
  <c r="P243"/>
  <c r="Q243" s="1"/>
  <c r="D243"/>
  <c r="P51"/>
  <c r="Q51" s="1"/>
  <c r="D51"/>
  <c r="L14"/>
  <c r="P15"/>
  <c r="L7"/>
  <c r="D15"/>
  <c r="P498"/>
  <c r="Q498" s="1"/>
  <c r="D498"/>
  <c r="L491"/>
  <c r="P171"/>
  <c r="Q171" s="1"/>
  <c r="D171"/>
  <c r="P135"/>
  <c r="Q135" s="1"/>
  <c r="D135"/>
  <c r="P207"/>
  <c r="D207"/>
  <c r="P836" i="4"/>
  <c r="O6" i="3"/>
  <c r="D18"/>
  <c r="D493"/>
  <c r="I7"/>
  <c r="I20"/>
  <c r="G9"/>
  <c r="D9" s="1"/>
  <c r="G20"/>
  <c r="F7"/>
  <c r="D40"/>
  <c r="D829"/>
  <c r="L8"/>
  <c r="N20"/>
  <c r="D17"/>
  <c r="D495"/>
  <c r="I11"/>
  <c r="D11" s="1"/>
  <c r="D19"/>
  <c r="L10"/>
  <c r="P10" s="1"/>
  <c r="H20"/>
  <c r="F20"/>
  <c r="K6"/>
  <c r="K20"/>
  <c r="D15"/>
  <c r="L7"/>
  <c r="M491"/>
  <c r="D491" s="1"/>
  <c r="D498"/>
  <c r="M14"/>
  <c r="Q830" i="5" l="1"/>
  <c r="Q207"/>
  <c r="P14" i="4"/>
  <c r="Q15" i="5"/>
  <c r="P491" i="4"/>
  <c r="D11"/>
  <c r="Q492" i="5"/>
  <c r="Q10" i="4"/>
  <c r="Q491"/>
  <c r="M6" i="5"/>
  <c r="Q834" i="4"/>
  <c r="Q492"/>
  <c r="Q15"/>
  <c r="Q494"/>
  <c r="Q14"/>
  <c r="R14" s="1"/>
  <c r="D10" i="5"/>
  <c r="P8" i="3"/>
  <c r="Q836" i="5"/>
  <c r="L6" i="4"/>
  <c r="P6" s="1"/>
  <c r="P8" i="5"/>
  <c r="Q836" i="4"/>
  <c r="D14"/>
  <c r="Q285" i="5"/>
  <c r="Q21"/>
  <c r="Q33" i="4"/>
  <c r="N20"/>
  <c r="D20" s="1"/>
  <c r="Q834" i="5"/>
  <c r="D8"/>
  <c r="Q17" i="4"/>
  <c r="Q832" i="5"/>
  <c r="Q17"/>
  <c r="Q832" i="4"/>
  <c r="Q830"/>
  <c r="Q16"/>
  <c r="P829" i="3"/>
  <c r="P829" i="6"/>
  <c r="D9" i="4"/>
  <c r="P6" i="3"/>
  <c r="P6" i="6"/>
  <c r="Q10" i="5"/>
  <c r="P8" i="4"/>
  <c r="P8" i="6"/>
  <c r="Q494" i="5"/>
  <c r="P20" i="3"/>
  <c r="P20" i="6"/>
  <c r="Q7" i="3"/>
  <c r="T7" s="1"/>
  <c r="D8"/>
  <c r="P9" i="6"/>
  <c r="Q33" i="5"/>
  <c r="Q16"/>
  <c r="P9" i="3"/>
  <c r="P9" i="5"/>
  <c r="P9" i="4"/>
  <c r="P829" i="5"/>
  <c r="Q285" i="4"/>
  <c r="Q207"/>
  <c r="Q21"/>
  <c r="P491" i="5"/>
  <c r="Q491" s="1"/>
  <c r="D491"/>
  <c r="P7"/>
  <c r="D7"/>
  <c r="L20"/>
  <c r="L6"/>
  <c r="P14"/>
  <c r="D14"/>
  <c r="P20" i="4"/>
  <c r="P829"/>
  <c r="D10" i="3"/>
  <c r="P7"/>
  <c r="Q7" i="4" s="1"/>
  <c r="T7" s="1"/>
  <c r="D7" i="3"/>
  <c r="M6"/>
  <c r="D6" s="1"/>
  <c r="M20"/>
  <c r="D20" s="1"/>
  <c r="D14"/>
  <c r="D431"/>
  <c r="D6" i="4" l="1"/>
  <c r="Q20"/>
  <c r="Q829" i="5"/>
  <c r="Q8"/>
  <c r="Q829" i="4"/>
  <c r="Q6"/>
  <c r="Q8"/>
  <c r="Q9" i="5"/>
  <c r="Q9" i="4"/>
  <c r="Q7" i="5"/>
  <c r="Q14"/>
  <c r="R14" s="1"/>
  <c r="P20"/>
  <c r="Q20" s="1"/>
  <c r="D20"/>
  <c r="P6"/>
  <c r="Q6" s="1"/>
  <c r="D6"/>
</calcChain>
</file>

<file path=xl/sharedStrings.xml><?xml version="1.0" encoding="utf-8"?>
<sst xmlns="http://schemas.openxmlformats.org/spreadsheetml/2006/main" count="8013" uniqueCount="427">
  <si>
    <t>Наименование государственной программы, подпрограммы, ведомственной целевой программы, основного мероприятия</t>
  </si>
  <si>
    <t>Ответственный исполнитель, соисполнитель, участник государственной программы (соисполнитель подпрограммы), плательщик (далее - исполнитель)</t>
  </si>
  <si>
    <t>Источники финансового обеспечения</t>
  </si>
  <si>
    <t>Объемы финансового обеспечения всего, (тыс. рублей)</t>
  </si>
  <si>
    <t>В том числе по годам реализации</t>
  </si>
  <si>
    <t>Государственная программа Саратовской области "Культура Саратовской области"</t>
  </si>
  <si>
    <t>всего</t>
  </si>
  <si>
    <t>областной бюджет</t>
  </si>
  <si>
    <t>федеральный бюджет (прогнозно)</t>
  </si>
  <si>
    <t>местные бюджеты (прогнозно)</t>
  </si>
  <si>
    <t>внебюджетные источники (прогнозно)</t>
  </si>
  <si>
    <t>государственные внебюджетные фонды и иные безвозмездные поступления целевой направленности (прогнозно)</t>
  </si>
  <si>
    <t>в том числе по исполнителям:</t>
  </si>
  <si>
    <t>министерство культуры области</t>
  </si>
  <si>
    <t>управление делами Правительства области</t>
  </si>
  <si>
    <t>комитет капитального строительства области, министерство строительства и жилищно-коммунального хозяйства области, государственное казенное учреждение Саратовской области "Управление капитального строительства"</t>
  </si>
  <si>
    <t>управление по охране объектов культурного наследия Правительства области</t>
  </si>
  <si>
    <t>комитет по реализации инвестиционных проектов в строительстве области</t>
  </si>
  <si>
    <t>министерство внутренней политики и общественных отношений области</t>
  </si>
  <si>
    <t>Подпрограмма 1 "Музеи"</t>
  </si>
  <si>
    <t>Основное мероприятие 1.1 "Оказание государственных услуг населению музеями"</t>
  </si>
  <si>
    <t>министерство культуры области, органы местного самоуправления (по согласованию)</t>
  </si>
  <si>
    <t>Основное мероприятие 1.2 "Обеспечение сохранности музейных предметов и музейных коллекций, находящихся в государственной собственности области"</t>
  </si>
  <si>
    <t>Основное мероприятие 1.3 "Обеспечение пополнения и комплектования фондов областных музеев новыми уникальными экспонатами"</t>
  </si>
  <si>
    <t>Основное мероприятие 1.4 "Организация и проведение выставочной деятельности музеев на территории Саратовской области, в субъектах Российской Федерации и в зарубежных странах"</t>
  </si>
  <si>
    <t>Основное мероприятие 1.5 "Организация и проведение мероприятий по популяризации музейного дела"</t>
  </si>
  <si>
    <t>Подпрограмма 2 "Театры"</t>
  </si>
  <si>
    <t>Основное мероприятие 2.1 "Оказание государственных услуг населению театрами"</t>
  </si>
  <si>
    <t>Основное мероприятие 2.2 "Создание новых спектаклей в областных театрах"</t>
  </si>
  <si>
    <t>Основное мероприятие 2.3 "Осуществление областными театрами фестивальной деятельности"</t>
  </si>
  <si>
    <t>Основное мероприятие 2.4 "Осуществление гастрольной деятельности областных театров на территории Саратовской области, в субъектах Российской Федерации и в зарубежных странах"</t>
  </si>
  <si>
    <t>Основное мероприятие 2.5 "Организация и проведение мероприятий по популяризации театрального дела"</t>
  </si>
  <si>
    <t>Основное мероприятие 2.6 "Поддержка театров малых городов"</t>
  </si>
  <si>
    <t>Основное мероприятие 2.7 "Поддержка детских и кукольных театров"</t>
  </si>
  <si>
    <t>Подпрограмма 3 "Концертные организации и коллективы"</t>
  </si>
  <si>
    <t>Основное мероприятие 3.1 "Оказание государственных услуг населению концертными организациями и коллективами"</t>
  </si>
  <si>
    <t>Основное мероприятие 3.2 "Создание новых концертных программ, спектаклей и иных зрелищных программ и мероприятий областными концертными организациями"</t>
  </si>
  <si>
    <t>Основное мероприятие 3.3 "Осуществление фестивальной деятельности областными концертными организациями"</t>
  </si>
  <si>
    <t>Основное мероприятие 3.4 "Осуществление гастрольной деятельности областных концертных организаций на территории Саратовской области, в субъектах Российской Федерации и в зарубежных странах"</t>
  </si>
  <si>
    <t>Основное мероприятие 3.5 "Организация и проведение мероприятий по популяризации концертной деятельности"</t>
  </si>
  <si>
    <t>Подпрограмма 4 "Библиотеки"</t>
  </si>
  <si>
    <t>Основное мероприятие 4.1 "Оказание государственных услуг населению библиотеками"</t>
  </si>
  <si>
    <t>Основное мероприятие 4.2 "Комплектование фондов библиотек области"</t>
  </si>
  <si>
    <t>Основное мероприятие 4.3 "Организация и проведение мероприятий, направленных на популяризацию чтения и библиотечного дела"</t>
  </si>
  <si>
    <t>Основное мероприятие 4.4 "Организация и проведение мероприятий по сохранности библиотечных фондов государственных библиотек области"</t>
  </si>
  <si>
    <t>Основное мероприятие 4.5 "Подключение к сети Интернет общедоступных библиотек области"</t>
  </si>
  <si>
    <t>Подпрограмма 5 "Система образования в сфере культуры"</t>
  </si>
  <si>
    <t>Основное мероприятие 5.1 "Оказание государственных услуг населению областными образовательными организациями в сфере культуры"</t>
  </si>
  <si>
    <t>Основное мероприятие 5.2 "Введение новых специальностей (специализаций) в областных профессиональных образовательных организациях"</t>
  </si>
  <si>
    <t>Основное мероприятие 5.3 "Разработка и внедрение новых программ получения дополнительного профессионального образования педагогическими работниками и другими специалистами областных учреждений сферы культуры, проведение семинаров, мастер-классов, тренингов и других подобных мероприятий"</t>
  </si>
  <si>
    <t>Основное мероприятие 5.4 "Обеспечение образовательных организаций сферы культуры средствами, направленными на обязательное получение дополнительного профессионального образования педагогическими работниками в установленные законом сроки"</t>
  </si>
  <si>
    <t>Основное мероприятие 5.5 "Обеспечение социальных гарантий участников образовательного процесса областных образовательных организаций"</t>
  </si>
  <si>
    <t>Подпрограмма 6 "Культурно-досуговые учреждения"</t>
  </si>
  <si>
    <t>Основное мероприятие 6.1 "Оказание государственных услуг населению культурно-досуговыми учреждениями"</t>
  </si>
  <si>
    <t>Основное мероприятие 6.2 "Организация, проведение и участие областных государственных учреждений культуры в областных, межрегиональных, всероссийских и международных фестивалях, праздниках, выставках"</t>
  </si>
  <si>
    <t>Основное мероприятие 6.3 "Организация участия специалистов областных творческих коллективов и их исполнителей в областных, межрегиональных, всероссийских и международных мероприятиях"</t>
  </si>
  <si>
    <t>Основное мероприятие 6.4 "Организация и пополнение фильмофонда ГАУК "Саратовский областной методический киновидеоцентр"</t>
  </si>
  <si>
    <t>Основное мероприятие 6.5 "Организация, проведение и участие государственных учреждений культурно-досугового типа в областных, межрегиональных, всероссийских и международных киномероприятиях"</t>
  </si>
  <si>
    <t>Основное мероприятие 6.6 "Организация и проведение мероприятий по популяризации народного творчества и культурно-досуговой деятельности"</t>
  </si>
  <si>
    <t>Подпрограмма 7 "Государственная охрана, сохранение и популяризация объектов культурного наследия"</t>
  </si>
  <si>
    <t>министерство строительства и жилищно-коммунального хозяйства области, государственное казенное учреждение Саратовской области "Управление капитального строительства"</t>
  </si>
  <si>
    <t>Основное мероприятие 7.1 "Выполнение государственных работ в области охраны объектов культурного наследия области"</t>
  </si>
  <si>
    <t>Основное мероприятие 7.2 "Организация и проведение мероприятий по обеспечению удовлетворительного состояния объектов культурного наследия региональной собственности"</t>
  </si>
  <si>
    <t>Основное мероприятие 7.3 "Обеспечение мероприятий по выявлению новых объектов культурного наследия"</t>
  </si>
  <si>
    <t>Основное мероприятие 7.4 "Обеспечение мероприятий по государственному учету объектов культурного наследия регионального значения"</t>
  </si>
  <si>
    <t>Основное мероприятие 7.5 "Организация проведения историко-культурной экспертизы объектов культурного наследия"</t>
  </si>
  <si>
    <t>Основное мероприятие 7.6 "Популяризация объектов культурного наследия регионального значения"</t>
  </si>
  <si>
    <t>Подпрограмма 8 "Архивы"</t>
  </si>
  <si>
    <t>Основное мероприятие 8.1 "Обеспечение сохранности, учета документов и представление пользователям архивной информации"</t>
  </si>
  <si>
    <t>управление делами Правительства области, органы местного самоуправления (по согласованию)</t>
  </si>
  <si>
    <t>Основное мероприятие 8.2 "Публикация сборников документов"</t>
  </si>
  <si>
    <t>Основное мероприятие 8.3 "Приобретение средств нормативного хранения архивных документов"</t>
  </si>
  <si>
    <t>Подпрограмма 9 "Творческое развитие детей и молодежи в сфере культуры"</t>
  </si>
  <si>
    <t>Основное мероприятие 9.1 "Мероприятия по оказанию государственных услуг физическим и (или) юридическим лицам и содержанию особо ценного движимого или недвижимого имущества"</t>
  </si>
  <si>
    <t>Основное мероприятие 9.2 "Организация и проведение мероприятий по обеспечению участия детей и молодежи в творческих школах, творческих и интеллектуальных соревновательных мероприятиях областного, межрегионального, всероссийского и международного уровней"</t>
  </si>
  <si>
    <t>Основное мероприятие 9.3 "Обеспечение поддержки творчески одаренных детей, молодежи и их преподавателей"</t>
  </si>
  <si>
    <t>Основное мероприятие 9.4 "Организация и проведение мероприятий по обеспечению популяризации, в том числе информационной, детского и молодежного творчества"</t>
  </si>
  <si>
    <t>Подпрограмма 10 "Укрепление материально-технической базы и обеспечение деятельности учреждений в сфере культуры"</t>
  </si>
  <si>
    <t>Основное мероприятие 10.1 "Укрепление материально-технической базы областных учреждений музейного типа"</t>
  </si>
  <si>
    <t>Основное мероприятие 10.2 "Укрепление материально-технической базы областных театров"</t>
  </si>
  <si>
    <t>Основное мероприятие 10.3 "Укрепление материально-технической базы областных концертных организаций"</t>
  </si>
  <si>
    <t>Основное мероприятие 10.4 "Укрепление материально-технической базы областных учреждений библиотечного типа"</t>
  </si>
  <si>
    <t>Основное мероприятие 10.5 "Укрепление материально-технической базы областных образовательных организаций в сфере культуры"</t>
  </si>
  <si>
    <t>Основное мероприятие 10.6 "Укрепление материально-технической базы областных культурно-досуговых учреждений"</t>
  </si>
  <si>
    <t>Основное мероприятие 10.7 "Укрепление материально-технической базы областных учреждений, осуществляющих свою деятельность по охране, сохранению и популяризации объектов культурного наследия"</t>
  </si>
  <si>
    <t>Основное мероприятие 10.8 "Укрепление материально-технической базы архивных учреждений"</t>
  </si>
  <si>
    <t>Основное мероприятие 10.9 "Приспособление здания Саратовского академического театра юного зрителя им. Ю.П. Киселева по адресу: ул. Вольская, 83, для нужд детского театрально-концертного учреждения"</t>
  </si>
  <si>
    <t>комитет капитального строительства области</t>
  </si>
  <si>
    <t>Основное мероприятие 10.10 "Реконструкция здания Саратовской областной филармонии им. А. Шнитке"</t>
  </si>
  <si>
    <t>Основное мероприятие 10.11 "Предоставление государственной поддержки (гранта) комплексного развития региональных и муниципальных учреждений культуры"</t>
  </si>
  <si>
    <t>Основное мероприятие 10.12 "Поддержка муниципальных учреждений культуры"</t>
  </si>
  <si>
    <t>Основное мероприятие 10.13 "Исторический парк "Россия. Моя история"</t>
  </si>
  <si>
    <t>министерство культуры области, благотворительный фонд содействия деятельности в сфере культуры и искусства "Звезда" (по согласованию)</t>
  </si>
  <si>
    <t>Основное мероприятие 10.14 "Сохранение объекта культурного наследия регионального значения "Театр оперы и балета, 1864 г. - архитектор К.В. Твиден, реконструкция 1959 - 1961 гг. - архитектор Т.Г. Ботяновский, расположенный по адресу: г. Саратов, ул. Горького, 38/пл. Театральная"</t>
  </si>
  <si>
    <t>министерство культуры области, Фонд содействия реконструкции и ремонту ГАУК "Саратовский академический театр оперы и балета" (по согласованию)</t>
  </si>
  <si>
    <t>Основное мероприятие 10.15 "Строительство пристройки и третьей очереди здания ОГУ "Государственный архив Саратовской области"</t>
  </si>
  <si>
    <t>Основное мероприятие 10.16 "Укрепление материально-технической базы и оснащение оборудованием детских школ искусства"</t>
  </si>
  <si>
    <t>Основное мероприятие 10.17 "Поддержка виртуальных концертных залов"</t>
  </si>
  <si>
    <t>Основное мероприятие 10.18 "г. Маркс. Культурно-зрелищный комплекс для детской цирковой студии "Арт-Алле"</t>
  </si>
  <si>
    <t>Основное мероприятие 10.19 "Сбор и обобщение информации о качестве и условий оказания услуг организациями в сфере культуры"</t>
  </si>
  <si>
    <t>Основное мероприятие 10.20 "Приобретение в государственную собственность области здания для размещения ГПОУ "Саратовский областной колледж искусств"</t>
  </si>
  <si>
    <t>Основное мероприятие 10.21 "Строительство (реконструкция) объектов культурного назначения"</t>
  </si>
  <si>
    <t>Основное мероприятие 10.22 "Гарнизонный дом офицеров" в Летном городке города Энгельса Саратовской области"</t>
  </si>
  <si>
    <t>Основное мероприятие 10.23 "Подготовка проектно-сметной документации реставрационных работ объекта культурного наследия "Казармы Деконского, конец XIX века" Медицинский центр г. Саратов"</t>
  </si>
  <si>
    <t>Основное мероприятие 10.24 "Сохранение объекта культурного наследия регионального значения "Театр оперы и балета, 1864 г., 1959 - 1961 гг., расположенного по адресу: г. Саратов, пл. Театральная, 1"</t>
  </si>
  <si>
    <t>Основное мероприятие 10.25 "Основное мероприятие "Парк покорителей космоса имени Гагарина Ю.А. в Энгельсском районе"</t>
  </si>
  <si>
    <t>Основное мероприятие 10.26 "Разработка проектно-сметной документации по объекту «Дом офицеров Красной Армии, арх. Каракис И.Ю.», г. Энгельс, мкр. Энгельс-1, з/у 15б»</t>
  </si>
  <si>
    <t>Региональный проект 10.1</t>
  </si>
  <si>
    <t>"Культурная среда" (в целях выполнения задач федерального проекта "Культурная среда")</t>
  </si>
  <si>
    <t>10.1.1 "Модернизация театров юного зрителя и театров кукол"</t>
  </si>
  <si>
    <t>10.1.2 "Государственная поддержка отрасли культуры (создание и модернизация учреждений культурно-досугового типа в сельской местности)"</t>
  </si>
  <si>
    <t>10.1.3 "Государственная поддержка отрасли культуры (создание многофункциональных мобильных культурных центров)"</t>
  </si>
  <si>
    <t>10.1.4 "Создание модельных муниципальных библиотек"</t>
  </si>
  <si>
    <t>10.1.5 "Модернизация театров юного зрителя и театров кукол (в рамках достижения соответствующих задач федерального проекта)"</t>
  </si>
  <si>
    <t>10.1.6 "Обеспечение условий для создания модельных муниципальных библиотек (в рамках достижения соответствующих задач федерального проекта)"</t>
  </si>
  <si>
    <t>10.1.7 "Создание центров культурного развития в городах с числом жителей до 300 тысяч человек"</t>
  </si>
  <si>
    <t>10.1.8 "Государственная поддержка отрасли культуры (приобретение музыкальных инструментов, оборудования и материалов для детских школ искусств по видам искусств и профессиональных образовательных организаций)"</t>
  </si>
  <si>
    <t>10.1.9 "Государственная поддержка отрасли культуры (модернизация региональных и муниципальных детских школ искусств по видам искусств)"</t>
  </si>
  <si>
    <t>Региональный проект 10.2 "Цифровизация услуг и формирование информационного пространства в сфере культуры" (в целях выполнения задач федерального проекта "Цифровая культура")</t>
  </si>
  <si>
    <t>в том числе по мероприятиям:</t>
  </si>
  <si>
    <t>10.2.1 "Создание виртуальных концертных залов"</t>
  </si>
  <si>
    <t>10.2.2. "Создание выставочных проектов, снабженных цифровыми гидами в формате дополненной реальности"</t>
  </si>
  <si>
    <t>10.2.3. "Проведение онлайн-трансляций мероприятий, размещаемых на портале "Культура.РФ"</t>
  </si>
  <si>
    <t>10.2.4 Проведение онлайн-трансляций мероприятий, размещаемых на портале "Культура.РФ" (в рамках достижения соответствующих задач федерального проекта)</t>
  </si>
  <si>
    <t>Подпрограмма 11 "Развитие кадрового потенциала сферы культуры"</t>
  </si>
  <si>
    <t>Основное мероприятие 11.1 "Организация и осуществление методического обеспечения деятельности образовательных организаций, музеев, библиотек, культурно-досуговых учреждений"</t>
  </si>
  <si>
    <t>Основное мероприятие 11.2 "Повышение профессионального образования работников культуры"</t>
  </si>
  <si>
    <t>Основное мероприятие 11.3 "Создание системы профессиональной ориентации молодежи, направленной на повышение привлекательности профессий в сфере культуры"</t>
  </si>
  <si>
    <t>Основное мероприятие 11.4 "Выплата стипендий, грантов и других именных или тематических премий участникам культурного процесса, с целью повышения мотивации к совершенствованию их деятельности и повышения престижности деятельности в сфере культуры"</t>
  </si>
  <si>
    <t>Региональный проект 11.1 "Создание условий для реализации творческого потенциала нации" (в целях выполнения задач федерального проекта "Творческие люди")</t>
  </si>
  <si>
    <t>11.1.1 "Повышение квалификации на базе Центров непрерывного образования и повышения квалификации творческих и управленческих кадров в сфере культуры"</t>
  </si>
  <si>
    <t>11.1.2 "Любительские творческие коллективы, получившие грантовую поддержку"</t>
  </si>
  <si>
    <t>11.1.3 "Поддержка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ремесел, поддержку изобразительного искусства"</t>
  </si>
  <si>
    <t>11.1.4 "Волонтеры, вовлеченные в программу "Волонтеры культуры"</t>
  </si>
  <si>
    <t>11.1.5 "Обеспечение условий для проведения повышения квалификации на базе Центров непрерывного образования и повышения квалификации творческих и управленческих кадров в сфере культуры (в рамках достижения соответствующих задач федерального проекта)"</t>
  </si>
  <si>
    <t>11.1.6 "Поддержка всероссийских, международных и межрегиональных творческих проектов в области музыкального и театрального искусства"</t>
  </si>
  <si>
    <t xml:space="preserve">11.1.7 «Государственная поддержка отрасли культуры (Оказание государственной поддержки лучшим сельским учреждениям культуры" </t>
  </si>
  <si>
    <t xml:space="preserve">11.1.8 «Государственная поддержка отрасли культуры (Оказание государственной поддержки лучшим работникам сельских учреждений культуры" </t>
  </si>
  <si>
    <t>Подпрограмма 12 "Популяризация культурных традиций"</t>
  </si>
  <si>
    <t>Основное мероприятие 12.1 "Организация и проведение мероприятий, посвященных государственным праздникам, значимым событиям общества, российской культуры и развитию культурного сотрудничества"</t>
  </si>
  <si>
    <t>Подпрограмма 13 "Гармонизация межнациональных отношений и этнокультурное развитие народов Саратовской области"</t>
  </si>
  <si>
    <t>Основное мероприятие 13.1 "Информационное сопровождение деятельности в сфере общественных, национальных, государственно-конфессиональных отношений и укрепления единства российской нации"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</si>
  <si>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 (управление делами Правительства области - плательщик до 31.12.2020 года), некоммерческие организации (по согласованию), национальные объединения (по согласованию), религиозные организации (по согласованию)</t>
  </si>
  <si>
    <t>Основное мероприятие 13.2 "Организация и проведение культурно-массовых мероприятий, направленных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</si>
  <si>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плательщик), некоммерческие организации (по согласованию), национальные объединения (по согласованию), религиозные организации (по согласованию)</t>
  </si>
  <si>
    <t>Основное мероприятие 13.3 "Организация и проведение мероприятий по профилактике этнополитического и религиозно-политического экстремизма, ксенофобии и нетерпимости"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</si>
  <si>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</t>
  </si>
  <si>
    <t>Основное мероприятие 13.4 "Организация семинаров (совещаний), дополнительного профессионального образования государственных гражданских и муниципальных служащих, работающих в сфере межнациональных отношений"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</si>
  <si>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 (управление делами Правительства области - плательщик до 31.12.2020 года), органы местного самоуправления (по согласованию)</t>
  </si>
  <si>
    <t>Основное мероприятие 13.5 "Организация и проведение культурно-массовых мероприятий на территории этнографического комплекса "Национальная деревня народов Саратовской области"</t>
  </si>
  <si>
    <t>комитет общественных связей и национальной политики области (управление делами Правительства области - плательщик), министерство внутренней политики и общественных отношений области, некоммерческие организации (по согласованию), национальные объединения (по согласованию), религиозные организации (по согласованию), Ассамблея народов России (по согласованию)</t>
  </si>
  <si>
    <t>Основное мероприятие 13.6 "Организация мероприятий, направленных на популяризацию социального и исторического наследия российского казачества в Саратовской области"</t>
  </si>
  <si>
    <t>комитет общественных связей и национальной политики области (управление делами Правительства области - плательщик), общественные организации области (по согласованию), Саратовское окружное казачье общество (по согласованию)</t>
  </si>
  <si>
    <t>Основное мероприятие 13.7 "Организация и проведение мониторинга межнациональных отношений и раннего предупреждения межнациональных конфликтов на территории области"</t>
  </si>
  <si>
    <t>комитет общественных связей и национальной политики области (управление делами Правительства области - плательщик), управление внутренней политики и общественного мониторинга области, министерство внутренней политики и общественных отношений области (управление делами Правительства области - плательщик до 31  декабря 2020 года)</t>
  </si>
  <si>
    <t>Основное мероприятие 13.8 "Организация и проведение мероприятий, направленных на этнокультурное развитие народов Саратовской области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</si>
  <si>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плательщик), управление внутренней политики и общественного мониторинга области, министерство внутренней политики и общественных отношений области (управление делами Правительства области - плательщик до 31.12.2020 года)</t>
  </si>
  <si>
    <t>Основное мероприятие 13.9 "Организация и проведение мероприятий, направленных на укрепление общероссийского гражданского единства, совместно с национально-культурными автономиями и социально ориентированными некоммерческими организациями"</t>
  </si>
  <si>
    <t>комитет общественных связей и национальной политики области (управление делами Правительства области - плательщик ), управление внутренней политики и общественного мониторинга области, министерство внутренней политики и общественных отношений области  (управление делами Правительства области - плательщик до 31.12.2020 года)</t>
  </si>
  <si>
    <t>Основное мероприятие 13.10 "Организация мероприятий, направленных на популяризацию социального и исторического наследия российского казачества в Саратовской области"</t>
  </si>
  <si>
    <t>министерство внутренней политики и общественных отношений области (плательщик - управление делами Правительства области до 31.12.2020 года)</t>
  </si>
  <si>
    <t>Основное мероприятие 13.11 «Содействие привлечению российского казачества к государственной и иной службе»</t>
  </si>
  <si>
    <t>министерство внутренней политики и общественных отношений области (плательщик - управление делами Правительства области)</t>
  </si>
  <si>
    <t>Основное мероприятие 7.7 "Сохранение  объектов культурного наследия регионального значения"</t>
  </si>
  <si>
    <t>министерство строительства и жилищно-коммунального хозяйства области</t>
  </si>
  <si>
    <t xml:space="preserve">министерство строительства и жилищно-коммунального хозяйства области </t>
  </si>
  <si>
    <t>суды</t>
  </si>
  <si>
    <t>суды сентябрь</t>
  </si>
  <si>
    <t xml:space="preserve">суды </t>
  </si>
  <si>
    <t>консолидированный бюджет области (всего), в том числе:</t>
  </si>
  <si>
    <t>местные бюджеты</t>
  </si>
  <si>
    <t>внебюджетные источники</t>
  </si>
  <si>
    <t>Мероприятие (результат) 6.2 "Организация, проведение и участие областных государственных учреждений культуры в областных, межрегиональных, всероссийских и международных фестивалях, праздниках, выставках"</t>
  </si>
  <si>
    <t>Мероприятие (результат) 6.3 "Организация участия специалистов областных творческих коллективов и их исполнителей в областных, межрегиональных, всероссийских и международных мероприятиях"</t>
  </si>
  <si>
    <t>Мероприятие (результат) 6.5 "Организация, проведение и участие государственных учреждений культурно-досугового типа в областных, межрегиональных, всероссийских и международных киномероприятиях"</t>
  </si>
  <si>
    <t>Мероприятие (результат) 6.6 "Организация и проведение мероприятий по популяризации народного творчества и культурно-досуговой деятельности"</t>
  </si>
  <si>
    <t>федеральный бюджет</t>
  </si>
  <si>
    <t xml:space="preserve">местные бюджеты </t>
  </si>
  <si>
    <t xml:space="preserve">внебюджетные источники </t>
  </si>
  <si>
    <t>Наименование государственной программы, структурного элемента/источник финансового обеспечения</t>
  </si>
  <si>
    <t>Объемы финансового обеспечения по годам реализации, тыс. рублей</t>
  </si>
  <si>
    <t xml:space="preserve">федеральный бюджет </t>
  </si>
  <si>
    <t>Мероприятие (результат) 1.3 "Обеспечено пополнение и комплектование фондов областных музеев новыми уникальными экспонатами"</t>
  </si>
  <si>
    <t>Мероприятие (результат) 1.4 "Организованна и проведена выставочная деятельность музеев на территории Саратовской области, в субъектах Российской Федерации и в зарубежных странах"</t>
  </si>
  <si>
    <t>Мероприятие (результат) 1.5 "Организованны и проведены мероприятия по популяризации музейного дела"</t>
  </si>
  <si>
    <t>Мероприятие (результат) 2.2 "Созданы новые спектакли в областных театрах"</t>
  </si>
  <si>
    <t>Мероприятие (результат) 2.3 "Осуществлена областными театрами фестивальная деятельность"</t>
  </si>
  <si>
    <t>Мероприятие (результат) 2.4 "Осуществлена гастрольная деятельность областных театров на территории Саратовской области, в субъектах Российской Федерации и в зарубежных странах"</t>
  </si>
  <si>
    <t>Мероприятие (результат) 2.5 "Организованы и проведены мероприятия по популяризации театрального дела"</t>
  </si>
  <si>
    <t>Мероприятие (результат) 3.2 "Созданы новые концертные программы, спектакли и иные зрелищные программы и мероприятия областными концертными организациями"</t>
  </si>
  <si>
    <t>Мероприятие (результат) 1.2"Обеспеченна сохранность музейных предметов и музейных коллекций, находящихся в государственной собственности области"</t>
  </si>
  <si>
    <t>Мероприятие (результат) 3.3 "Осуществлена фестивальная деятельность областными концертными организациями"</t>
  </si>
  <si>
    <t>Мероприятие (результат) 3.4 "Осуществлена гастрольная деятельность областных концертных организаций на территории Саратовской области, в субъектах Российской Федерации и в зарубежных странах"</t>
  </si>
  <si>
    <t>Мероприятие (результат) 3.5 "Организованны и проведены мероприятия по популяризации концертной деятельности"</t>
  </si>
  <si>
    <t>Мероприятие (результат) 4.3 "Организованны и проведены мероприятия, направленные на популяризацию чтения и библиотечного дела"</t>
  </si>
  <si>
    <t>Мероприятие (результат) 4.4 "Организованны и проведены мероприятия по сохранности библиотечных фондов государственных библиотек области"</t>
  </si>
  <si>
    <t>Мероприятие (результат) 9.2 "Организованны и проведены мероприятия по обеспечению участия детей и молодежи в творческих школах, творческих и интеллектуальных соревновательных мероприятиях областного, межрегионального, всероссийского и международного уровней"</t>
  </si>
  <si>
    <t>Мероприятие (результат) 9.3 "Обеспечена поддержка творчески одаренных детей, молодежи и их преподавателей"</t>
  </si>
  <si>
    <t>Мероприятие (результат) 11.1 "Организованно и осуществлено методическое обеспечение деятельности образовательных организаций, музеев, библиотек, культурно-досуговых учреждений"</t>
  </si>
  <si>
    <t>Мероприятие (результат) 11.3 "Созданы системы профессиональной ориентации молодежи, направленной на повышение привлекательности профессий в сфере культуры"</t>
  </si>
  <si>
    <t>Мероприятие (результат) 11.4 "Выплачены стипендии, гранты и другие именные или тематические премии участникам культурного процесса, с целью повышения мотивации к совершенствованию их деятельности и повышения престижности деятельности в сфере культуры"</t>
  </si>
  <si>
    <t>Мероприятие (результат) 10.19 "Собрана и обобщена информация о качестве и условий оказания услуг организациями в сфере культуры"</t>
  </si>
  <si>
    <t>Подпрограмма 1 "Развитие искусства и творчества"  Комплекс процессных мероприятий 1 «Создание условий для развития искусства и творчества»</t>
  </si>
  <si>
    <t>Комплекс процессных мероприятий 5.1 «Создание условий для творческого развития детей и молодежи в сфере культуры»</t>
  </si>
  <si>
    <t>Комплекс процессных мероприятий 1.3 "Концертные организации и цирковые коллективы"</t>
  </si>
  <si>
    <t>Мероприятие (результат) 1.3.1 "Оказаны государственные услуги населению концертными организациями и цирковыми коллективами"</t>
  </si>
  <si>
    <t>Комплекс процессных мероприятий 1.4 "Библиотеки"</t>
  </si>
  <si>
    <t>Мероприятие (результат) 3.1.1 "Выполнены государственные работы и услуги в области охраны объектов культурного наследия области"</t>
  </si>
  <si>
    <t>Мероприятие (результат) 4.1.1 "Обеспечена сохранность, учет документов и представлена пользователям архивная информация"</t>
  </si>
  <si>
    <t>Мероприятие (результат) 5.1.2 "Выплаты стипендий одаренным детям и молодежи и поощрение педагогам"</t>
  </si>
  <si>
    <t>Мероприятие (результат) 5.2.1 "Присуждение стипендий и других денежных поощрений в сфере культуры"</t>
  </si>
  <si>
    <t>Мероприятие (результат) 7.1.1 "Организованны и проведены мероприятия, посвященные государственным праздникам, значимым событиям общества, российской культуры и развитию культурного сотрудничества"</t>
  </si>
  <si>
    <t>Мероприятие (результат) 5.2.2 "Оказаны государственные услуги населению областными и муниципальными организациями средне-профессионального образования и дополнительного образования детей"</t>
  </si>
  <si>
    <t xml:space="preserve"> Комплекс процессных мероприятий 6.1 «Создание условий для укрепления материально-технической базы учреждений в сфере культуры»</t>
  </si>
  <si>
    <t>Комплекс процессных мероприятий 1.1 «Музеи»</t>
  </si>
  <si>
    <t>Мероприятие (результат) 1.1.1"Оказаны государственные услуги населению музеями"</t>
  </si>
  <si>
    <t>Мероприятие (результат) 1.2.1"Оказаны государственные услуги населению театрами"</t>
  </si>
  <si>
    <t>Мероприятие (результат) 1.3.1"Оказаны государственные услуги населению концертными организациями и цирковыми коллективами"</t>
  </si>
  <si>
    <t>Мероприятие (результат) 1.4.1"Оказаны государственные услуги населению  библиотеками"</t>
  </si>
  <si>
    <t>Комплекс процессных мероприятий 1.5  "Культурно-досуговые учреждения"</t>
  </si>
  <si>
    <t>Мероприятие (результат)1.5.1 "Оказаны государственные услуги населению культурно-досуговыми учреждениями"</t>
  </si>
  <si>
    <t>Мероприятие (результат)1.4.3 "Укомплектованы фонды библиотек области"</t>
  </si>
  <si>
    <t>Комплекс процессных мероприятий 5.2 «Развитие кадрового потенциала сферы культуры»</t>
  </si>
  <si>
    <t>Региональный проект 1.3 "Поддержка социально ориентированных некомерческих организаций в области культуры"</t>
  </si>
  <si>
    <t>Региональный проект 5.1"Создание условий для реализации творческого потенциала нации" ("Творческие люди")"</t>
  </si>
  <si>
    <t>Мероприятие (результат) 5.1.2 «Оказана государственная поддержка лучшим работникам сельских учреждений культуры»</t>
  </si>
  <si>
    <t>Мероприятие (результат) 6.1.1 "Укрепление материально-технической базы областных учреждений музейного типа"</t>
  </si>
  <si>
    <t>Мероприятие (результат) 6.1.2 "Укрепление материально-технической базы областных театров"</t>
  </si>
  <si>
    <t>Мероприятие (результат) 6.1.3 "Укреплена материально-технической базы областных концертных организаций"</t>
  </si>
  <si>
    <t>Мероприятие (результат) 6.1.5 "Укреплена материально-технической базы областных образовательных организаций в сфере культуры"</t>
  </si>
  <si>
    <t>Мероприятие (результат) 6.1.6 "Укреплена материально-технической базы областных культурно-досуговых учреждений"</t>
  </si>
  <si>
    <t>Мероприятие (результат) 6.1.4 "Укреплена материально-технической базы областных учреждений библиотечного типа"</t>
  </si>
  <si>
    <t>Мероприятие (результат) 6.1.7 "Поддержка муниципальных учреждений культуры"</t>
  </si>
  <si>
    <t>Региональный проект 6.3. "Цифровизация услуг и формирование информационного пространства в сфере культуры" ("Цифровая культура")</t>
  </si>
  <si>
    <t>Мероприятие (результат) 6.3.1 «Созданы виртуальные концертные залы на площадках организаций культуры, в том числе в домах культуры, библиотеках, музеях, для трансляции знаковых культурных мероприятий»</t>
  </si>
  <si>
    <t>Комплекс процессных мероприятий 1.2 «Театры»</t>
  </si>
  <si>
    <t>Региональный проект 1.1 «Развитие театральной деятельности»</t>
  </si>
  <si>
    <t>Региональный проект 1.2 «Сохранение культурного и исторического наследия»</t>
  </si>
  <si>
    <t>Мероприятие (результат)  1.5.1 "Оказаны государственные услуги населению культурно-досуговыми учреждениями"</t>
  </si>
  <si>
    <t xml:space="preserve"> Комплекс процессных мероприятий 6.2 «Независимая оценка качества условий оказания услуг в сфере культуры»</t>
  </si>
  <si>
    <t xml:space="preserve">Подпрограмма 6 "Укрепление материально-технической базы и обеспечение деятельности учреждений в сфере культуры" </t>
  </si>
  <si>
    <t xml:space="preserve">Подпрограмма 5 "Творческое развитие детей и молодежи в сфере культуры"  </t>
  </si>
  <si>
    <t>Мероприятие (результат) 1.3.1 "Оказана поддержка социально ориентированным некоммерческим организациям в области культуры"</t>
  </si>
  <si>
    <t>Мероприятие (результат) 1.1.1"Организованы и проведены мероприятия музеями"</t>
  </si>
  <si>
    <t>Мероприятие (результат)  1.2.1 "Организованы и проведены мероприятия театрами"</t>
  </si>
  <si>
    <t>Мероприятие (результат) 1.3.1 "Организованы и проведены мероприятия концертными организациями и цирковыми коллективами"</t>
  </si>
  <si>
    <t>Мероприятие (результат) 1.4.1"Организованы и проведены мероприятия библиотеками"</t>
  </si>
  <si>
    <t>Мероприятие (результат)  1.5.1 "Организованы и проведены мероприятия культурно-досуговыми учреждениями"</t>
  </si>
  <si>
    <t>Мероприятие (результат) 1.1.1 «Поддержана творческая деятельность и укреплена материально-техническая база муниципальных театров в населенных пунктах с численностью населения до 300 тысяч человек»</t>
  </si>
  <si>
    <t>Мероприятие (результат) 1.1.2 «Поддержана творческая деятельность и технически оснащены детские и кукольные театры»</t>
  </si>
  <si>
    <t>Мероприятие (результат) 2.1.1 "Организованы и проведены мероприятия образовательными учреждениями в сфере культуры"</t>
  </si>
  <si>
    <t>Мероприятие (результат) 2.1.2 "Социальная поддержка детей-сирот и детей, оставшихся без попечения родителей"</t>
  </si>
  <si>
    <t>Мероприятие (результат) 2.1.3 "Стипендиальное обеспечение и другие формы материальной поддержки обучающихся областных государственных профессиональных образовательных организаций"</t>
  </si>
  <si>
    <t>Мероприятие (результат) 5.1.1 "Выплаты стипендий одаренным детям и молодежи и поощрение педагогам"</t>
  </si>
  <si>
    <t>Мероприятие (результат) 5.2.1 "Присуждены стипендии и другие денежные поощрения в сфере культуры"</t>
  </si>
  <si>
    <t>Мероприятие (результат) 6.1.1 "Оснащение и укрепление материально-технической базы областных образовательных организаций в сфере культуры"</t>
  </si>
  <si>
    <t>Мероприятие (результат) 6.2.1 «Сбор и обобщение информации о качестве условий оказания услуг организациями в сфере культуры»</t>
  </si>
  <si>
    <t>Мероприятие (результат) 6.1.1 "Укрепление материально-технической базы областных учреждений в сфере культуры"</t>
  </si>
  <si>
    <t>Мероприятие (результат) 6.1.2  «Приобретены объекты недвижимости в государственную собственность области»</t>
  </si>
  <si>
    <t>Мероприятие (результат) 6.1.3 «Проведение капитального и текущего ремонта, техническое оснащение муниципальных учреждений культурно-досугового типа»</t>
  </si>
  <si>
    <t>Мероприятие (результат) 6.1.4 «Субсидии на софинансирование создания и (или) модернизации инфраструктуры в сфере культуры региональной (муниципальной) собственности (сохранение объекта культурного наследия регионального значения «Театр оперы и балета, 1864 г., 1959-1961 гг., расположенного по адресу: г.Саратов, пл.Театральная, 1»)»</t>
  </si>
  <si>
    <t>Мероприятие (результат) 6.1.5 «Обеспечение развития и укрепления материально-технической базы домов культуры в населенных пунктах с числом жителей до 50 тысяч человек»</t>
  </si>
  <si>
    <t xml:space="preserve">Региональный проект 6.1 «Развитие культурной инфраструктуры»
</t>
  </si>
  <si>
    <t>Мероприятие (результат) 8.1.1 «Организация и проведение мониторинга межнациональных отношений и раннего предупреждения межнациональных конфликтов на территории области»</t>
  </si>
  <si>
    <t>Мероприятие (результат) 8.1.2 «Информационное сопровождение деятельности в сфере общественных, национальных, государственно-конфессиональных отношений и укрепления единства российской нации»</t>
  </si>
  <si>
    <t>Мероприятие (результат) 8.1.3 "Организация семинаров (совещаний), дополнительного профессионального образования государственных гражданских и муниципальных служащих, работающих в сфере межнациональных отношений"</t>
  </si>
  <si>
    <t>Мероприятие (результат) 8.1.4 «Организация и проведение культурно-массовых мероприятий, направленные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организациями»</t>
  </si>
  <si>
    <t>Подпрограмма 2 "Образование в сфере культуры" Комплекс процессных мероприятий 2.1 «Создание условий для развития образования в сфере культуры»</t>
  </si>
  <si>
    <t>Мероприятие (результат) 5.1.1 «Оказана государственная поддержка лучшим сельским учреждениям культуры»</t>
  </si>
  <si>
    <t>Мероприятие (результат) 6.2.1 «Построены (реконструированы) и (или) капитально отремонтированы культурно-досуговые учреждения в сельской местности»</t>
  </si>
  <si>
    <t>Мероприятие (результат) 6.2.2 «Построены центры культурного развития в городах с числом жителей до 300 000 человек»</t>
  </si>
  <si>
    <t>Мероприятие (результат) 6.2.3  «Приобретены передвижные многофункциональные культурные центры (автоклубы) для обслуживания сельского населения»</t>
  </si>
  <si>
    <t>Мероприятие (результат) 1.2.1 «Проведены мероприятия по комплектованию книжных фондов библиотек муниципальных образований и государственных общедоступных библиотек»</t>
  </si>
  <si>
    <t xml:space="preserve">Региональный проект 6.2 «Обеспечение качественно нового уровня развития инфраструктуры культуры («Культурная среда»)»
</t>
  </si>
  <si>
    <t>Комплекс процессных мероприятий 4.1  «Реализация государственных полномочий управления делами Правительства области в сфере архивного дела»</t>
  </si>
  <si>
    <t>Мероприятие (результат) 5.1.4 «Реализованы всероссийские и международные творческие проекты в области музыкального, театрального и изобразительного искусства»</t>
  </si>
  <si>
    <t>Мероприятие (результат) 5.1.3 «Реализованы творческие проекты некоммерческих организаций, направленные на укрепление российской гражданской идентичности на основе духовно-нравственных и культурных ценностей народов Российской Федерации, включая мероприятия, направленные на популяризацию русского языка и литературы, народных художественных промыслов и ремесел»</t>
  </si>
  <si>
    <t>Мероприятие (результат) 6.1.2 «Оснащена и укреплена материально-техническая база муниципальных образовательных организаций в сфере культуры»</t>
  </si>
  <si>
    <t xml:space="preserve">  Комплекс процессных мероприятий 7.1 «Популяризация культурных традиций»</t>
  </si>
  <si>
    <t xml:space="preserve"> Комплекс процессных мероприятий 8.1 «Создание условий для гармонизации межнациональных отношений и этнокультурного развития народов Саратовской области»</t>
  </si>
  <si>
    <t>Мероприятие (результат) 6.1.6 «Создание школ креативных индустрий»</t>
  </si>
  <si>
    <t>Мероприятие (результат) 6.1.7 «Сохранение объекта культурного наследия регионального значения «Театр оперы и балета, 1864 г., 1959-1961 гг., расположенного по адресу: г.Саратов, пл.Театральная, 1» (средства для достижения показателей результативности)»</t>
  </si>
  <si>
    <t>Мероприятие (результат) 6.1.8 «Обеспечение развития и укрепления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результативности)»</t>
  </si>
  <si>
    <t>Мероприятие (результат) 6.1.9 «Разработка проектно-сметной документации объектов культурного наследия, расположенных на территории Саратовской области»</t>
  </si>
  <si>
    <t>Мероприятие (результат) 6.1.10 «Разработка проектно-сметной документации областных и образовательных организаций в сфере культуры»</t>
  </si>
  <si>
    <t>Мероприятие (результат) 6.1.11 «Разработка проектно-сметной документации на проведение ремонтных работ в муниципальных учреждениях культуры»</t>
  </si>
  <si>
    <t>Комплекс процессных мероприятий 3.1 "Государственная охрана, сохранение и популяризация объектов культурного наследия"</t>
  </si>
  <si>
    <t>Мероприятие (результат) 6.2.12 «Обеспечение условий для развития сети учреждений культурно-досугового типа (создание и модернизация учреждений культурно-досугового типа (в рамках достижения соответствующих задач федерального проекта)»</t>
  </si>
  <si>
    <t>Мероприятие (результат) 6.2.4 «Проведена реновация региональных и (или) муниципальных организаций отрасли культуры, направленная на улучшение качества культурной среды»</t>
  </si>
  <si>
    <t>Мероприятие (результат) 6.2.5 «Реконструированы и (или) капитально отремонтированы региональные и муниципальные детские школы искусств по видам искусств»</t>
  </si>
  <si>
    <t>Мероприятие (результат) 6.2.6 «Реконструированы и капитально отремонтированы муниципальные музеи»</t>
  </si>
  <si>
    <t>Мероприятие (результат) 6.2.7 «Технически оснащены региональные и муниципальные музеи»</t>
  </si>
  <si>
    <t>Мероприятие (результат) 6.2.8 «Реконструированы и (или) капитально отремонтированы региональные и (или) муниципальные театры юного зрителя и театры кукол»</t>
  </si>
  <si>
    <t>Мероприятие (результат) 6.2.9 «Оснащены региональные и муниципальные театры, находящиеся в городах с численностью населения более 300 тыс. человек»</t>
  </si>
  <si>
    <t>Мероприятие (результат) 6.2.10 «Оснащены образовательные учреждения в сфере культуры (детские школы искусств по видам искусств и училищ) музыкальными инструментами, оборудованием и учебными материалами»</t>
  </si>
  <si>
    <t>Мероприятие (результат) 6.2.11 «Создание модельных муниципальных библиотек»</t>
  </si>
  <si>
    <t>Мероприятие (результат) 6.2.13 «Обеспечение условий для развития сети учреждений культурно-досугового типа (создание центров культурного развития) (в рамках достижения соответствующих задач федерального проекта)»</t>
  </si>
  <si>
    <t>Предусмотрено в государственной программе</t>
  </si>
  <si>
    <t>Выделены лимиты бюджетных обязательств за счет средств областного бюджета</t>
  </si>
  <si>
    <t>Комплекс процессных мероприятий  «Музеи»</t>
  </si>
  <si>
    <t>Комплекс процессных мероприятий  «Театры»</t>
  </si>
  <si>
    <t>Комплекс процессных мероприятий "Концертные организации и цирковые коллективы"</t>
  </si>
  <si>
    <t xml:space="preserve">Подпрограмма 2 "Образование в сфере культуры" </t>
  </si>
  <si>
    <t>Подпрограмма 3 «Государственная охрана, сохранение и популяризация объектов культурного наследия»</t>
  </si>
  <si>
    <t>Подпрограмма 4 «Архивы»</t>
  </si>
  <si>
    <t>Подпрограмма 5 «Творческое развития детей и молодежи в сфере культуры»</t>
  </si>
  <si>
    <t>Подпрограмма 7 «Популяризация культурных традиций»</t>
  </si>
  <si>
    <t xml:space="preserve">Подпрограмма 1 "Развитие искусства и творчества"  </t>
  </si>
  <si>
    <t>№ п/п</t>
  </si>
  <si>
    <t>1.</t>
  </si>
  <si>
    <t>Исполнено</t>
  </si>
  <si>
    <t xml:space="preserve">Кассовое исполнение </t>
  </si>
  <si>
    <t xml:space="preserve">Фактические исполнение </t>
  </si>
  <si>
    <t>Процент исполнения</t>
  </si>
  <si>
    <t xml:space="preserve">Комплекс процессных мероприятий "Создание условий для развития образования в сфере культуры"
</t>
  </si>
  <si>
    <t>министерство культуры Саратовской области</t>
  </si>
  <si>
    <t>Всего</t>
  </si>
  <si>
    <t>комитет культурного наследия Саратовской области</t>
  </si>
  <si>
    <t>в числе процессная часть:</t>
  </si>
  <si>
    <t xml:space="preserve">Подпрограмма 8 "Гармонизация межнациональных отношений
и этнокультурного развития народов Саратовской области"
</t>
  </si>
  <si>
    <t>министерство культуры Саратовской области, комитет по реализации инвестиционных проектов в строительстве области, министерство строительства и ЖКХ</t>
  </si>
  <si>
    <t>фактическое исполнение (гр. 9 / гр. 5)</t>
  </si>
  <si>
    <t>3.</t>
  </si>
  <si>
    <t>4.</t>
  </si>
  <si>
    <t>5.</t>
  </si>
  <si>
    <t>6.</t>
  </si>
  <si>
    <t>7.</t>
  </si>
  <si>
    <t>8.</t>
  </si>
  <si>
    <t>бюджеты государственных внебюджетных фондов</t>
  </si>
  <si>
    <t>иные безвозмездные поступления целевой направленности</t>
  </si>
  <si>
    <t xml:space="preserve">управление по делам записи актов гражданского состояния Правительства Саратовской области </t>
  </si>
  <si>
    <t>кассовое исполнение (гр. 8 / гр. 6)</t>
  </si>
  <si>
    <t>комментарий</t>
  </si>
  <si>
    <t>министерство сторительства и жилищно-коммунального хозяйства Саратовской области</t>
  </si>
  <si>
    <t>Региональный проект "Поддержка социально ориентированных некоммерческих организаций в области культуры"</t>
  </si>
  <si>
    <t xml:space="preserve">Подпрограмма 9 "Туризм"
</t>
  </si>
  <si>
    <t>х</t>
  </si>
  <si>
    <t xml:space="preserve">Сведения о расходах на реализацию государственной программы
</t>
  </si>
  <si>
    <t xml:space="preserve">произведенных за 2025 год за счет
соответствующих источников финансового обеспечения
</t>
  </si>
  <si>
    <t>"Культура Саратовской области"</t>
  </si>
  <si>
    <t xml:space="preserve">Наименование государственной программы (комплексной программы), подпрограммы, структурных элементов
</t>
  </si>
  <si>
    <t>Ответственный исполнитель</t>
  </si>
  <si>
    <t>Утверждено в законе об областном бюджете на соответствующий год &lt;*&gt;</t>
  </si>
  <si>
    <t xml:space="preserve">Сведения о расходах на реализацию комплекса процессных мероприятий "Музеи"
</t>
  </si>
  <si>
    <t xml:space="preserve">Сведения о расходах на реализацию комплекса процессных мероприятий "Театры"
</t>
  </si>
  <si>
    <t xml:space="preserve">Сведения о расходах на реализацию комплекса процессных мероприятий "Концертные организации и цирковые коллективы"
</t>
  </si>
  <si>
    <t>x</t>
  </si>
  <si>
    <t>Мероприятие (результат)  «Усовершенствованы профессиональные репертуарные театры, находящиеся в населённых пунктах с численностью населения до 300 тыс. человек, путем создания новых постановок и (или) улучшения материально-технического оснащения»</t>
  </si>
  <si>
    <t>Мероприятие (результат)  «Усовершенствованы детские и кукольные театры путем создания новых постановок и (или) улучшения технического оснащения»</t>
  </si>
  <si>
    <t>Региональный проект  «Развитие театральной деятельности»</t>
  </si>
  <si>
    <t>Региональный проект «Сохранение культурного и исторического наследия»</t>
  </si>
  <si>
    <t>Мероприятие (результат)  «Проведены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Федерации»</t>
  </si>
  <si>
    <t xml:space="preserve">Сведения о расходах на реализацию комплекса процессных мероприятий "Библиотеки"
</t>
  </si>
  <si>
    <t>Сведения о расходах на реализацию комплекса процессных мероприятий "Государственная охрана, сохранение и популяризация объектов культурного наследия"</t>
  </si>
  <si>
    <t>Сведения о расходах на реализацию комплекса процессных мероприятий "Реализация государственных полномочий управления делами Правительства области в сфере архивного дела"</t>
  </si>
  <si>
    <t>Мероприятие (результат)  «Оказана государственная поддержка социально ориентированным некоммерческим организациям в области культуры»</t>
  </si>
  <si>
    <t>Сведения о расходах на реализацию комплекса процессных мероприятий "Создание условий для творческого развития детей и молодежи в сфере культуры"</t>
  </si>
  <si>
    <t>Сведения о расходах на реализацию комплекса процессных мероприятий "Развитие кадрового потенциала сферы культуры"</t>
  </si>
  <si>
    <t>Сведения о расходах на реализацию комплекса процессных мероприятий "Создание условий для укрепления материально-технической базы учреждений в сфере культуры"</t>
  </si>
  <si>
    <t>Мероприятие (результат)  «Оснащена и укреплена материально-техническая база муниципальных образовательных организаций в сфере культуры»</t>
  </si>
  <si>
    <t>Сведения о расходах на реализацию комплекса процессных мероприятий "Независимая оценка качества условий оказания услуг в сфере культуры"</t>
  </si>
  <si>
    <t>Сведения о расходах на реализацию комплекса процессных мероприятий "Популяризация культурных традиций"</t>
  </si>
  <si>
    <t>Мероприятие (результат)  "Укреплена материально-техническая база областных учреждений культуры и искусства области "</t>
  </si>
  <si>
    <t>Мероприятие (результат) "Осуществлен капитальный (текущий) ремонт, обеспечено техническое оснащение муниципальных учреждений культурно-досугового типа"</t>
  </si>
  <si>
    <t xml:space="preserve">Мероприятие (результат) "Завершены работы (этапы работ) по сохранению объекта культурного наследия регионального значения «Театр оперы и балета, 1864 г., 1959-1961 гг., расположенного по адресу: г.Саратов, пл.Театральная, 1" </t>
  </si>
  <si>
    <t>Мероприятие (результат) "Созданы условия для реализации проектов по строительству (реконструкции) объектов региональной (муниципальной) собственности"</t>
  </si>
  <si>
    <t>Мероприятие (результат) "Государственными и муниципальными учреждениями культурно-досугового типа в населенных пунктах с числом жителей до 50 тысяч человек реализованы мероприятия по развитию и укреплению материально-технической базы"</t>
  </si>
  <si>
    <t>Мероприятие (результат) «Созданы школы креативных индустрий»</t>
  </si>
  <si>
    <t>Мероприятие (результат) "Обеспечено развитие и укрепление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результативности)"</t>
  </si>
  <si>
    <t>Мероприятие (результат) «Осуществлены работы по сохранению объектов культурного наследия»</t>
  </si>
  <si>
    <t>Мероприятие (результат) "Завершены работы по реконструкции объектов культуры и сохранению объектов культурного наследия, реализация которых начата в рамках национального проекта "Культура"</t>
  </si>
  <si>
    <t xml:space="preserve">Мероприятие (результат) "Созданы условия для реновации региональных и (или) муниципальных организаций отрасли культуры, направленные на улучшение качества культурной среды"
</t>
  </si>
  <si>
    <t>Мероприятие (результат) «Сохранение объекта культурного наследия федерального значения "Особняк", нач. XX в., расположенного по адресу: Саратовская область, г. Саратов, Волжская ул., 22 (в том числе проектные работы)»</t>
  </si>
  <si>
    <t xml:space="preserve">Региональный проект «Развитие культурной инфраструктуры»
</t>
  </si>
  <si>
    <t xml:space="preserve">Региональный проект "Семейные ценности и инфраструктура культуры"
</t>
  </si>
  <si>
    <t>Комплекс процессных мероприятий "Библиотеки"</t>
  </si>
  <si>
    <t>Комплекс процессных мероприятий  "Культурно-досуговые учреждения"</t>
  </si>
  <si>
    <t>Комплекс процессных мероприятий "Государственная охрана, сохранение и популяризация объектов культурного наследия"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</si>
  <si>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</si>
  <si>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</si>
  <si>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</si>
  <si>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Мероприятие (результат) «Лучшим сельским учреждениям культуры предоставлено денежное поощрение»</t>
  </si>
  <si>
    <t>Мероприятие (результат) «Лучшим работникам сельских учреждений культуры предоставлено денежное поощрение»</t>
  </si>
  <si>
    <t>Мероприятие (результат)  «Работникам культуры предоставлены единовременные компенсационные выплаты в рамках реализации программы "Земский работник культуры"»</t>
  </si>
  <si>
    <t xml:space="preserve"> Комплекс процессных мероприятий «Создание условий для укрепления материально-технической базы учреждений в сфере культуры»</t>
  </si>
  <si>
    <t xml:space="preserve"> Комплекс процессных мероприятий «Независимая оценка качества условий оказания услуг в сфере культуры»</t>
  </si>
  <si>
    <t>Мероприятие (результат)  «Государственная поддержка отрасли культуры (модернизация региональных и муниципальных детских школ искусств по видам искусств)»</t>
  </si>
  <si>
    <t xml:space="preserve"> Мероприятие (результат)  «Технически оснащены региональные и муниципальные музеи»</t>
  </si>
  <si>
    <t>Мероприятие (результат)  «Создание модельных муниципальных библиотек»</t>
  </si>
  <si>
    <t>Мероприятие (результат)  «Проведен ремонт и (или) материально-техническое оснащение региональных и (или) муниципальных филармоний»</t>
  </si>
  <si>
    <t>Мероприятие (результат)  "Проведена модернизация учреждений культурно-досугового типа в населенных пунктах с численностью до 500 тыс. чел."</t>
  </si>
  <si>
    <t>Мероприятие (результат)  «Проведена модернизация региональных и муниципальных библиотек»</t>
  </si>
  <si>
    <t>Мероприятие (результат) «Проведена модернизация музеев, находящихся в региональной и муниципальной собственности»</t>
  </si>
  <si>
    <t xml:space="preserve">  Комплекс процессных мероприятий «Популяризация культурных традиций»</t>
  </si>
  <si>
    <t>Сведения о расходах на реализацию комплекса процессных мероприятий "Создание условий для гармонизации межнациональных отношений и этнокультурного развития народов Саратовской области"</t>
  </si>
  <si>
    <t xml:space="preserve"> 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</si>
  <si>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 xml:space="preserve"> 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</si>
  <si>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Сведения о расходах на реализацию комплекса процессных мероприятий "Рекламно-информационная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области"</t>
  </si>
  <si>
    <t>Мероприятие (результат) "Организована деятельность автономной некоммерческой организация "Туристский информационный центр Саратовской области"</t>
  </si>
  <si>
    <t>Мероприятие (результат) "Оказана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туризма"</t>
  </si>
  <si>
    <t>Мероприятие (результат) «Организация и проведение мероприятий, направленных на укрепление общероссийского гражданского единства и на этнокультурное развитие народов России»</t>
  </si>
  <si>
    <t>Мероприятие (результат) «Реализованы мероприятия субъектами Российской Федерации в рамках предоставления единой субсидии из федерального бюджета бюджетам субъектов Российской Федерации»</t>
  </si>
  <si>
    <t>Мероприятие (результат)  "Реализованы мероприятия по поддержке инвестиционных проектов по созданию модульных некапитальных средств размещения"</t>
  </si>
  <si>
    <t>Региональный проект "Реализация государственной национальной политики на территории Саратовской области"</t>
  </si>
  <si>
    <t>Мероприятие (результат)  «Организованы и проведены культурно-массовые мероприятия, направленные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организациями»</t>
  </si>
  <si>
    <t>Региональный проект "Создание номерного фонда, инфраструктуры и новых точек притяжения"</t>
  </si>
  <si>
    <t>Региональный проект "Развитие искусства и творчества"</t>
  </si>
  <si>
    <t>Сведения о расходах на реализацию комплекса процессных мероприятий "Создание условий для развития образования в сфере культуры"</t>
  </si>
  <si>
    <t>Мероприятие (результат) "Организованы и проведены мероприятия музеями"</t>
  </si>
  <si>
    <t>Мероприятие (результат)   "Организованы и проведены мероприятия театрами"</t>
  </si>
  <si>
    <t>Мероприятие (результат)  "Организованы и проведены мероприятия концертными организациями и цирковыми коллективами"</t>
  </si>
  <si>
    <t>Мероприятие (результат) "Организованы и проведены мероприятия библиотеками"</t>
  </si>
  <si>
    <t>Мероприятие (результат)   "Организованы и проведены мероприятия культурно-досуговыми учреждениями"</t>
  </si>
  <si>
    <t>Мероприятие (результат)  "Организованы и проведены мероприятия образовательными учреждениями в сфере культуры"</t>
  </si>
  <si>
    <t>Мероприятие (результат)  "Обеспечена социальная поддержка детей-сирот и детей, оставшихся без попечения родителей"</t>
  </si>
  <si>
    <t>Мероприятие (результат)  "Обеспечены стипендиями и другими формами материальной поддержки обучающиеся областных государственных профессиональных образовательных организаций"</t>
  </si>
  <si>
    <t>Мероприятие (результат)  "Выполнены государственные работы и услуги в области охраны объектов культурного наследия области"</t>
  </si>
  <si>
    <t>Комплекс процессных мероприятий  «Реализация государственных полномочий управления делами Правительства области в сфере архивного дела»</t>
  </si>
  <si>
    <t>Мероприятие (результат)  "Обеспечена сохранность, учет документов и представлена пользователям архивная информация"</t>
  </si>
  <si>
    <t xml:space="preserve">  Мероприятие (результат) "Обеспечено укрепление материально-технической базы архивных учреждений"
</t>
  </si>
  <si>
    <t>Мероприятие (результат)  "Обеспечены выплаты стипендий одаренным детям и молодежи и поощрение педагогам"</t>
  </si>
  <si>
    <t xml:space="preserve">  Мероприятие (результат) "Оказана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 и этнокультурного развития народов Саратовской области"</t>
  </si>
  <si>
    <t>Мероприятие (результат) "Присуждены стипендии и другие денежные поощрения в сфере культуры"</t>
  </si>
  <si>
    <t>Мероприятие (результат)  "Оснащена и укреплена материально-техническая база областных образовательных организаций в сфере культуры"</t>
  </si>
  <si>
    <t>Мероприятие (результат) «Собрана и обобщена информация о качестве условий оказания услуг организациями в сфере культуры»</t>
  </si>
  <si>
    <t>Мероприятие (результат) "Организованны и проведены мероприятия, посвященные государственным праздникам, значимым событиям общества, российской культуры и развитию культурного сотрудничества"</t>
  </si>
  <si>
    <t>Сведения о расходах на реализацию комплекса процессных мероприятий "Культурно-досуговые учреждения"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</si>
</sst>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0.0"/>
    <numFmt numFmtId="166" formatCode="#,##0.0"/>
    <numFmt numFmtId="167" formatCode="#,##0.000"/>
    <numFmt numFmtId="168" formatCode="0.000"/>
  </numFmts>
  <fonts count="35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11"/>
      <color theme="9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C00000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b/>
      <sz val="11"/>
      <color rgb="FFC00000"/>
      <name val="Calibri"/>
      <family val="2"/>
      <charset val="204"/>
      <scheme val="minor"/>
    </font>
    <font>
      <sz val="9"/>
      <color rgb="FFC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1"/>
      <color rgb="FFC00000"/>
      <name val="Calibri"/>
      <family val="2"/>
      <charset val="204"/>
      <scheme val="minor"/>
    </font>
    <font>
      <sz val="9"/>
      <color theme="9" tint="-0.249977111117893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theme="9" tint="-0.24997711111789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PT Astra Serif"/>
      <charset val="204"/>
    </font>
  </fonts>
  <fills count="1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0" fontId="28" fillId="0" borderId="0"/>
  </cellStyleXfs>
  <cellXfs count="280">
    <xf numFmtId="0" fontId="0" fillId="0" borderId="0" xfId="0"/>
    <xf numFmtId="165" fontId="0" fillId="0" borderId="0" xfId="0" applyNumberFormat="1"/>
    <xf numFmtId="1" fontId="1" fillId="0" borderId="1" xfId="0" applyNumberFormat="1" applyFont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justify" vertical="top" wrapText="1"/>
    </xf>
    <xf numFmtId="165" fontId="0" fillId="0" borderId="1" xfId="0" applyNumberFormat="1" applyBorder="1"/>
    <xf numFmtId="165" fontId="0" fillId="2" borderId="0" xfId="0" applyNumberFormat="1" applyFill="1"/>
    <xf numFmtId="165" fontId="1" fillId="3" borderId="1" xfId="0" applyNumberFormat="1" applyFont="1" applyFill="1" applyBorder="1" applyAlignment="1">
      <alignment horizontal="center" vertical="top" wrapText="1"/>
    </xf>
    <xf numFmtId="4" fontId="1" fillId="4" borderId="0" xfId="0" applyNumberFormat="1" applyFont="1" applyFill="1" applyAlignment="1">
      <alignment horizontal="center" vertical="top" wrapText="1"/>
    </xf>
    <xf numFmtId="165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top" wrapText="1"/>
    </xf>
    <xf numFmtId="165" fontId="2" fillId="0" borderId="1" xfId="1" applyNumberFormat="1" applyFill="1" applyBorder="1" applyAlignment="1" applyProtection="1">
      <alignment vertical="top" wrapText="1"/>
    </xf>
    <xf numFmtId="4" fontId="1" fillId="0" borderId="0" xfId="0" applyNumberFormat="1" applyFont="1" applyAlignment="1">
      <alignment horizontal="center" vertical="top" wrapText="1"/>
    </xf>
    <xf numFmtId="4" fontId="0" fillId="0" borderId="0" xfId="0" applyNumberFormat="1"/>
    <xf numFmtId="1" fontId="1" fillId="5" borderId="1" xfId="0" applyNumberFormat="1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vertical="top" wrapText="1"/>
    </xf>
    <xf numFmtId="165" fontId="0" fillId="5" borderId="1" xfId="0" applyNumberFormat="1" applyFill="1" applyBorder="1"/>
    <xf numFmtId="165" fontId="0" fillId="5" borderId="0" xfId="0" applyNumberFormat="1" applyFill="1"/>
    <xf numFmtId="165" fontId="1" fillId="6" borderId="1" xfId="0" applyNumberFormat="1" applyFont="1" applyFill="1" applyBorder="1" applyAlignment="1">
      <alignment horizontal="center" vertical="top" wrapText="1"/>
    </xf>
    <xf numFmtId="165" fontId="1" fillId="6" borderId="1" xfId="0" applyNumberFormat="1" applyFont="1" applyFill="1" applyBorder="1" applyAlignment="1">
      <alignment vertical="top" wrapText="1"/>
    </xf>
    <xf numFmtId="4" fontId="1" fillId="6" borderId="0" xfId="0" applyNumberFormat="1" applyFont="1" applyFill="1" applyAlignment="1">
      <alignment horizontal="center" vertical="top" wrapText="1"/>
    </xf>
    <xf numFmtId="166" fontId="0" fillId="0" borderId="0" xfId="0" applyNumberFormat="1"/>
    <xf numFmtId="4" fontId="1" fillId="7" borderId="0" xfId="0" applyNumberFormat="1" applyFont="1" applyFill="1" applyAlignment="1">
      <alignment horizontal="center" vertical="top" wrapText="1"/>
    </xf>
    <xf numFmtId="4" fontId="1" fillId="8" borderId="0" xfId="0" applyNumberFormat="1" applyFont="1" applyFill="1" applyAlignment="1">
      <alignment horizontal="center" vertical="top" wrapText="1"/>
    </xf>
    <xf numFmtId="4" fontId="1" fillId="9" borderId="0" xfId="0" applyNumberFormat="1" applyFont="1" applyFill="1" applyAlignment="1">
      <alignment horizontal="center" vertical="top" wrapText="1"/>
    </xf>
    <xf numFmtId="4" fontId="1" fillId="10" borderId="0" xfId="0" applyNumberFormat="1" applyFont="1" applyFill="1" applyAlignment="1">
      <alignment horizontal="center" vertical="top" wrapText="1"/>
    </xf>
    <xf numFmtId="165" fontId="1" fillId="11" borderId="1" xfId="0" applyNumberFormat="1" applyFont="1" applyFill="1" applyBorder="1" applyAlignment="1">
      <alignment horizontal="center" vertical="top" wrapText="1"/>
    </xf>
    <xf numFmtId="165" fontId="1" fillId="12" borderId="1" xfId="0" applyNumberFormat="1" applyFont="1" applyFill="1" applyBorder="1" applyAlignment="1">
      <alignment horizontal="center" vertical="top" wrapText="1"/>
    </xf>
    <xf numFmtId="4" fontId="1" fillId="12" borderId="0" xfId="0" applyNumberFormat="1" applyFont="1" applyFill="1" applyAlignment="1">
      <alignment horizontal="center" vertical="top" wrapText="1"/>
    </xf>
    <xf numFmtId="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43" fontId="7" fillId="0" borderId="0" xfId="4" applyFont="1" applyFill="1" applyBorder="1" applyAlignment="1">
      <alignment vertical="center"/>
    </xf>
    <xf numFmtId="166" fontId="7" fillId="0" borderId="0" xfId="4" applyNumberFormat="1" applyFont="1" applyFill="1" applyBorder="1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6" fontId="5" fillId="0" borderId="0" xfId="4" applyNumberFormat="1" applyFont="1" applyFill="1" applyBorder="1" applyAlignment="1">
      <alignment horizontal="center" vertical="center" wrapText="1"/>
    </xf>
    <xf numFmtId="4" fontId="17" fillId="0" borderId="0" xfId="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1" fontId="5" fillId="13" borderId="1" xfId="4" applyNumberFormat="1" applyFont="1" applyFill="1" applyBorder="1" applyAlignment="1">
      <alignment horizontal="center" vertical="center" wrapText="1"/>
    </xf>
    <xf numFmtId="3" fontId="5" fillId="13" borderId="1" xfId="4" applyNumberFormat="1" applyFont="1" applyFill="1" applyBorder="1" applyAlignment="1">
      <alignment horizontal="center" vertical="center" wrapText="1"/>
    </xf>
    <xf numFmtId="1" fontId="12" fillId="13" borderId="1" xfId="0" applyNumberFormat="1" applyFont="1" applyFill="1" applyBorder="1" applyAlignment="1">
      <alignment horizontal="center" vertical="center" wrapText="1"/>
    </xf>
    <xf numFmtId="1" fontId="1" fillId="13" borderId="1" xfId="0" applyNumberFormat="1" applyFont="1" applyFill="1" applyBorder="1" applyAlignment="1">
      <alignment horizontal="center" vertical="center" wrapText="1"/>
    </xf>
    <xf numFmtId="3" fontId="1" fillId="13" borderId="1" xfId="0" applyNumberFormat="1" applyFont="1" applyFill="1" applyBorder="1" applyAlignment="1">
      <alignment horizontal="center" vertical="center" wrapText="1"/>
    </xf>
    <xf numFmtId="165" fontId="12" fillId="13" borderId="1" xfId="0" applyNumberFormat="1" applyFont="1" applyFill="1" applyBorder="1" applyAlignment="1">
      <alignment vertical="center" wrapText="1"/>
    </xf>
    <xf numFmtId="43" fontId="5" fillId="13" borderId="1" xfId="4" applyFont="1" applyFill="1" applyBorder="1" applyAlignment="1">
      <alignment horizontal="center" vertical="center" wrapText="1"/>
    </xf>
    <xf numFmtId="166" fontId="5" fillId="13" borderId="1" xfId="4" applyNumberFormat="1" applyFont="1" applyFill="1" applyBorder="1" applyAlignment="1">
      <alignment horizontal="center" vertical="center" wrapText="1"/>
    </xf>
    <xf numFmtId="166" fontId="8" fillId="13" borderId="1" xfId="4" applyNumberFormat="1" applyFont="1" applyFill="1" applyBorder="1" applyAlignment="1">
      <alignment horizontal="center" vertical="center" wrapText="1"/>
    </xf>
    <xf numFmtId="165" fontId="11" fillId="13" borderId="1" xfId="0" applyNumberFormat="1" applyFont="1" applyFill="1" applyBorder="1" applyAlignment="1">
      <alignment vertical="center" wrapText="1"/>
    </xf>
    <xf numFmtId="43" fontId="8" fillId="13" borderId="1" xfId="4" applyFont="1" applyFill="1" applyBorder="1" applyAlignment="1">
      <alignment horizontal="center" vertical="center" wrapText="1"/>
    </xf>
    <xf numFmtId="43" fontId="13" fillId="13" borderId="1" xfId="4" applyFont="1" applyFill="1" applyBorder="1" applyAlignment="1">
      <alignment horizontal="center" vertical="center" wrapText="1"/>
    </xf>
    <xf numFmtId="166" fontId="13" fillId="13" borderId="1" xfId="4" applyNumberFormat="1" applyFont="1" applyFill="1" applyBorder="1" applyAlignment="1">
      <alignment horizontal="center" vertical="center" wrapText="1"/>
    </xf>
    <xf numFmtId="43" fontId="10" fillId="13" borderId="1" xfId="4" applyFont="1" applyFill="1" applyBorder="1" applyAlignment="1">
      <alignment horizontal="center" vertical="center" wrapText="1"/>
    </xf>
    <xf numFmtId="166" fontId="10" fillId="13" borderId="1" xfId="4" applyNumberFormat="1" applyFont="1" applyFill="1" applyBorder="1" applyAlignment="1">
      <alignment horizontal="center" vertical="center" wrapText="1"/>
    </xf>
    <xf numFmtId="43" fontId="6" fillId="13" borderId="1" xfId="4" applyFont="1" applyFill="1" applyBorder="1" applyAlignment="1">
      <alignment horizontal="center" vertical="center" wrapText="1"/>
    </xf>
    <xf numFmtId="166" fontId="6" fillId="13" borderId="1" xfId="4" applyNumberFormat="1" applyFont="1" applyFill="1" applyBorder="1" applyAlignment="1">
      <alignment horizontal="center" vertical="center" wrapText="1"/>
    </xf>
    <xf numFmtId="166" fontId="5" fillId="13" borderId="1" xfId="4" applyNumberFormat="1" applyFont="1" applyFill="1" applyBorder="1" applyAlignment="1">
      <alignment vertical="center" wrapText="1"/>
    </xf>
    <xf numFmtId="165" fontId="11" fillId="13" borderId="1" xfId="0" applyNumberFormat="1" applyFont="1" applyFill="1" applyBorder="1" applyAlignment="1">
      <alignment horizontal="left" vertical="center" wrapText="1"/>
    </xf>
    <xf numFmtId="165" fontId="12" fillId="13" borderId="1" xfId="0" applyNumberFormat="1" applyFont="1" applyFill="1" applyBorder="1" applyAlignment="1">
      <alignment horizontal="left" vertical="center" wrapText="1"/>
    </xf>
    <xf numFmtId="165" fontId="12" fillId="14" borderId="1" xfId="0" applyNumberFormat="1" applyFont="1" applyFill="1" applyBorder="1" applyAlignment="1">
      <alignment vertical="center" wrapText="1"/>
    </xf>
    <xf numFmtId="43" fontId="5" fillId="14" borderId="1" xfId="4" applyFont="1" applyFill="1" applyBorder="1" applyAlignment="1">
      <alignment horizontal="center" vertical="center" wrapText="1"/>
    </xf>
    <xf numFmtId="166" fontId="5" fillId="14" borderId="1" xfId="4" applyNumberFormat="1" applyFont="1" applyFill="1" applyBorder="1" applyAlignment="1">
      <alignment horizontal="center" vertical="center" wrapText="1"/>
    </xf>
    <xf numFmtId="4" fontId="0" fillId="14" borderId="0" xfId="0" applyNumberFormat="1" applyFill="1" applyAlignment="1">
      <alignment vertical="center"/>
    </xf>
    <xf numFmtId="165" fontId="0" fillId="14" borderId="0" xfId="0" applyNumberFormat="1" applyFill="1" applyAlignment="1">
      <alignment vertical="center"/>
    </xf>
    <xf numFmtId="166" fontId="6" fillId="14" borderId="1" xfId="4" applyNumberFormat="1" applyFont="1" applyFill="1" applyBorder="1" applyAlignment="1">
      <alignment horizontal="center" vertical="center" wrapText="1"/>
    </xf>
    <xf numFmtId="166" fontId="5" fillId="2" borderId="1" xfId="4" applyNumberFormat="1" applyFont="1" applyFill="1" applyBorder="1" applyAlignment="1">
      <alignment horizontal="center" vertical="center" wrapText="1"/>
    </xf>
    <xf numFmtId="4" fontId="0" fillId="2" borderId="0" xfId="0" applyNumberFormat="1" applyFill="1" applyAlignment="1">
      <alignment vertical="center"/>
    </xf>
    <xf numFmtId="165" fontId="0" fillId="2" borderId="0" xfId="0" applyNumberFormat="1" applyFill="1" applyAlignment="1">
      <alignment vertical="center"/>
    </xf>
    <xf numFmtId="166" fontId="5" fillId="10" borderId="1" xfId="4" applyNumberFormat="1" applyFont="1" applyFill="1" applyBorder="1" applyAlignment="1">
      <alignment horizontal="center" vertical="center" wrapText="1"/>
    </xf>
    <xf numFmtId="166" fontId="5" fillId="15" borderId="1" xfId="4" applyNumberFormat="1" applyFont="1" applyFill="1" applyBorder="1" applyAlignment="1">
      <alignment horizontal="center" vertical="center" wrapText="1"/>
    </xf>
    <xf numFmtId="165" fontId="11" fillId="10" borderId="1" xfId="0" applyNumberFormat="1" applyFont="1" applyFill="1" applyBorder="1" applyAlignment="1">
      <alignment vertical="center" wrapText="1"/>
    </xf>
    <xf numFmtId="43" fontId="8" fillId="10" borderId="1" xfId="4" applyFont="1" applyFill="1" applyBorder="1" applyAlignment="1">
      <alignment horizontal="center" vertical="center" wrapText="1"/>
    </xf>
    <xf numFmtId="166" fontId="8" fillId="10" borderId="1" xfId="4" applyNumberFormat="1" applyFont="1" applyFill="1" applyBorder="1" applyAlignment="1">
      <alignment horizontal="center" vertical="center" wrapText="1"/>
    </xf>
    <xf numFmtId="165" fontId="11" fillId="6" borderId="1" xfId="0" applyNumberFormat="1" applyFont="1" applyFill="1" applyBorder="1" applyAlignment="1">
      <alignment vertical="center" wrapText="1"/>
    </xf>
    <xf numFmtId="43" fontId="8" fillId="6" borderId="1" xfId="4" applyFont="1" applyFill="1" applyBorder="1" applyAlignment="1">
      <alignment horizontal="center" vertical="center" wrapText="1"/>
    </xf>
    <xf numFmtId="166" fontId="8" fillId="6" borderId="1" xfId="4" applyNumberFormat="1" applyFont="1" applyFill="1" applyBorder="1" applyAlignment="1">
      <alignment horizontal="center" vertical="center" wrapText="1"/>
    </xf>
    <xf numFmtId="43" fontId="10" fillId="6" borderId="1" xfId="4" applyFont="1" applyFill="1" applyBorder="1" applyAlignment="1">
      <alignment horizontal="center" vertical="center" wrapText="1"/>
    </xf>
    <xf numFmtId="166" fontId="10" fillId="6" borderId="1" xfId="4" applyNumberFormat="1" applyFont="1" applyFill="1" applyBorder="1" applyAlignment="1">
      <alignment horizontal="center" vertical="center" wrapText="1"/>
    </xf>
    <xf numFmtId="165" fontId="11" fillId="14" borderId="1" xfId="0" applyNumberFormat="1" applyFont="1" applyFill="1" applyBorder="1" applyAlignment="1">
      <alignment vertical="center" wrapText="1"/>
    </xf>
    <xf numFmtId="43" fontId="8" fillId="14" borderId="1" xfId="4" applyFont="1" applyFill="1" applyBorder="1" applyAlignment="1">
      <alignment horizontal="center" vertical="center" wrapText="1"/>
    </xf>
    <xf numFmtId="166" fontId="8" fillId="14" borderId="1" xfId="4" applyNumberFormat="1" applyFont="1" applyFill="1" applyBorder="1" applyAlignment="1">
      <alignment horizontal="center" vertical="center" wrapText="1"/>
    </xf>
    <xf numFmtId="165" fontId="12" fillId="6" borderId="1" xfId="0" applyNumberFormat="1" applyFont="1" applyFill="1" applyBorder="1" applyAlignment="1">
      <alignment vertical="center" wrapText="1"/>
    </xf>
    <xf numFmtId="43" fontId="5" fillId="6" borderId="1" xfId="4" applyFont="1" applyFill="1" applyBorder="1" applyAlignment="1">
      <alignment horizontal="center" vertical="center" wrapText="1"/>
    </xf>
    <xf numFmtId="165" fontId="12" fillId="8" borderId="1" xfId="0" applyNumberFormat="1" applyFont="1" applyFill="1" applyBorder="1" applyAlignment="1">
      <alignment vertical="center" wrapText="1"/>
    </xf>
    <xf numFmtId="43" fontId="5" fillId="8" borderId="1" xfId="4" applyFont="1" applyFill="1" applyBorder="1" applyAlignment="1">
      <alignment horizontal="center" vertical="center" wrapText="1"/>
    </xf>
    <xf numFmtId="165" fontId="12" fillId="10" borderId="1" xfId="0" applyNumberFormat="1" applyFont="1" applyFill="1" applyBorder="1" applyAlignment="1">
      <alignment vertical="center" wrapText="1"/>
    </xf>
    <xf numFmtId="43" fontId="5" fillId="10" borderId="1" xfId="4" applyFont="1" applyFill="1" applyBorder="1" applyAlignment="1">
      <alignment horizontal="center" vertical="center" wrapText="1"/>
    </xf>
    <xf numFmtId="43" fontId="6" fillId="10" borderId="1" xfId="4" applyFont="1" applyFill="1" applyBorder="1" applyAlignment="1">
      <alignment horizontal="center" vertical="center" wrapText="1"/>
    </xf>
    <xf numFmtId="166" fontId="6" fillId="10" borderId="1" xfId="4" applyNumberFormat="1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vertical="center" wrapText="1"/>
    </xf>
    <xf numFmtId="43" fontId="13" fillId="0" borderId="1" xfId="4" applyFont="1" applyFill="1" applyBorder="1" applyAlignment="1">
      <alignment horizontal="center" vertical="center" wrapText="1"/>
    </xf>
    <xf numFmtId="166" fontId="13" fillId="0" borderId="1" xfId="4" applyNumberFormat="1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justify" vertical="center" wrapText="1"/>
    </xf>
    <xf numFmtId="165" fontId="19" fillId="13" borderId="1" xfId="0" applyNumberFormat="1" applyFont="1" applyFill="1" applyBorder="1" applyAlignment="1">
      <alignment vertical="center" wrapText="1"/>
    </xf>
    <xf numFmtId="43" fontId="20" fillId="13" borderId="1" xfId="4" applyFont="1" applyFill="1" applyBorder="1" applyAlignment="1">
      <alignment horizontal="center" vertical="center" wrapText="1"/>
    </xf>
    <xf numFmtId="166" fontId="20" fillId="13" borderId="1" xfId="4" applyNumberFormat="1" applyFont="1" applyFill="1" applyBorder="1" applyAlignment="1">
      <alignment horizontal="center" vertical="center" wrapText="1"/>
    </xf>
    <xf numFmtId="4" fontId="21" fillId="0" borderId="0" xfId="0" applyNumberFormat="1" applyFont="1" applyAlignment="1">
      <alignment vertical="center"/>
    </xf>
    <xf numFmtId="165" fontId="21" fillId="0" borderId="0" xfId="0" applyNumberFormat="1" applyFont="1" applyAlignment="1">
      <alignment vertical="center"/>
    </xf>
    <xf numFmtId="165" fontId="22" fillId="13" borderId="1" xfId="0" applyNumberFormat="1" applyFont="1" applyFill="1" applyBorder="1" applyAlignment="1">
      <alignment vertical="center" wrapText="1"/>
    </xf>
    <xf numFmtId="43" fontId="23" fillId="13" borderId="1" xfId="4" applyFont="1" applyFill="1" applyBorder="1" applyAlignment="1">
      <alignment horizontal="center" vertical="center" wrapText="1"/>
    </xf>
    <xf numFmtId="166" fontId="23" fillId="13" borderId="1" xfId="4" applyNumberFormat="1" applyFont="1" applyFill="1" applyBorder="1" applyAlignment="1">
      <alignment horizontal="center" vertical="center" wrapText="1"/>
    </xf>
    <xf numFmtId="4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6" fontId="23" fillId="16" borderId="1" xfId="4" applyNumberFormat="1" applyFont="1" applyFill="1" applyBorder="1" applyAlignment="1">
      <alignment horizontal="center" vertical="center" wrapText="1"/>
    </xf>
    <xf numFmtId="165" fontId="22" fillId="0" borderId="1" xfId="0" applyNumberFormat="1" applyFont="1" applyBorder="1" applyAlignment="1">
      <alignment vertical="center" wrapText="1"/>
    </xf>
    <xf numFmtId="43" fontId="23" fillId="0" borderId="1" xfId="4" applyFont="1" applyFill="1" applyBorder="1" applyAlignment="1">
      <alignment horizontal="center" vertical="center" wrapText="1"/>
    </xf>
    <xf numFmtId="166" fontId="23" fillId="0" borderId="1" xfId="4" applyNumberFormat="1" applyFont="1" applyFill="1" applyBorder="1" applyAlignment="1">
      <alignment horizontal="center" vertical="center" wrapText="1"/>
    </xf>
    <xf numFmtId="165" fontId="12" fillId="15" borderId="1" xfId="0" applyNumberFormat="1" applyFont="1" applyFill="1" applyBorder="1" applyAlignment="1">
      <alignment vertical="center" wrapText="1"/>
    </xf>
    <xf numFmtId="43" fontId="5" fillId="15" borderId="1" xfId="4" applyFont="1" applyFill="1" applyBorder="1" applyAlignment="1">
      <alignment horizontal="center" vertical="center" wrapText="1"/>
    </xf>
    <xf numFmtId="165" fontId="25" fillId="13" borderId="1" xfId="0" applyNumberFormat="1" applyFont="1" applyFill="1" applyBorder="1" applyAlignment="1">
      <alignment vertical="center" wrapText="1"/>
    </xf>
    <xf numFmtId="43" fontId="26" fillId="13" borderId="1" xfId="4" applyFont="1" applyFill="1" applyBorder="1" applyAlignment="1">
      <alignment horizontal="center" vertical="center" wrapText="1"/>
    </xf>
    <xf numFmtId="166" fontId="26" fillId="13" borderId="1" xfId="4" applyNumberFormat="1" applyFont="1" applyFill="1" applyBorder="1" applyAlignment="1">
      <alignment horizontal="center" vertical="center" wrapText="1"/>
    </xf>
    <xf numFmtId="4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66" fontId="5" fillId="3" borderId="1" xfId="4" applyNumberFormat="1" applyFont="1" applyFill="1" applyBorder="1" applyAlignment="1">
      <alignment horizontal="center" vertical="center" wrapText="1"/>
    </xf>
    <xf numFmtId="166" fontId="6" fillId="3" borderId="1" xfId="4" applyNumberFormat="1" applyFont="1" applyFill="1" applyBorder="1" applyAlignment="1">
      <alignment horizontal="center" vertical="center" wrapText="1"/>
    </xf>
    <xf numFmtId="165" fontId="11" fillId="9" borderId="1" xfId="0" applyNumberFormat="1" applyFont="1" applyFill="1" applyBorder="1" applyAlignment="1">
      <alignment vertical="center" wrapText="1"/>
    </xf>
    <xf numFmtId="165" fontId="11" fillId="9" borderId="1" xfId="0" applyNumberFormat="1" applyFont="1" applyFill="1" applyBorder="1" applyAlignment="1">
      <alignment horizontal="left" vertical="center" wrapText="1"/>
    </xf>
    <xf numFmtId="165" fontId="12" fillId="9" borderId="1" xfId="0" applyNumberFormat="1" applyFont="1" applyFill="1" applyBorder="1" applyAlignment="1">
      <alignment vertical="center" wrapText="1"/>
    </xf>
    <xf numFmtId="43" fontId="5" fillId="9" borderId="1" xfId="4" applyFont="1" applyFill="1" applyBorder="1" applyAlignment="1">
      <alignment horizontal="center" vertical="center" wrapText="1"/>
    </xf>
    <xf numFmtId="166" fontId="5" fillId="9" borderId="1" xfId="4" applyNumberFormat="1" applyFont="1" applyFill="1" applyBorder="1" applyAlignment="1">
      <alignment horizontal="center" vertical="center" wrapText="1"/>
    </xf>
    <xf numFmtId="166" fontId="8" fillId="9" borderId="1" xfId="4" applyNumberFormat="1" applyFont="1" applyFill="1" applyBorder="1" applyAlignment="1">
      <alignment horizontal="center" vertical="center" wrapText="1"/>
    </xf>
    <xf numFmtId="165" fontId="12" fillId="4" borderId="1" xfId="0" applyNumberFormat="1" applyFont="1" applyFill="1" applyBorder="1" applyAlignment="1">
      <alignment vertical="center" wrapText="1"/>
    </xf>
    <xf numFmtId="43" fontId="5" fillId="4" borderId="1" xfId="4" applyFont="1" applyFill="1" applyBorder="1" applyAlignment="1">
      <alignment horizontal="center" vertical="center" wrapText="1"/>
    </xf>
    <xf numFmtId="166" fontId="5" fillId="4" borderId="1" xfId="4" applyNumberFormat="1" applyFont="1" applyFill="1" applyBorder="1" applyAlignment="1">
      <alignment horizontal="center" vertical="center" wrapText="1"/>
    </xf>
    <xf numFmtId="166" fontId="8" fillId="2" borderId="1" xfId="4" applyNumberFormat="1" applyFont="1" applyFill="1" applyBorder="1" applyAlignment="1">
      <alignment horizontal="center" vertical="center" wrapText="1"/>
    </xf>
    <xf numFmtId="166" fontId="10" fillId="2" borderId="1" xfId="4" applyNumberFormat="1" applyFont="1" applyFill="1" applyBorder="1" applyAlignment="1">
      <alignment horizontal="center" vertical="center" wrapText="1"/>
    </xf>
    <xf numFmtId="165" fontId="11" fillId="6" borderId="1" xfId="0" applyNumberFormat="1" applyFont="1" applyFill="1" applyBorder="1" applyAlignment="1">
      <alignment horizontal="left" vertical="top" wrapText="1"/>
    </xf>
    <xf numFmtId="165" fontId="12" fillId="2" borderId="1" xfId="0" applyNumberFormat="1" applyFont="1" applyFill="1" applyBorder="1" applyAlignment="1">
      <alignment vertical="center" wrapText="1"/>
    </xf>
    <xf numFmtId="43" fontId="5" fillId="2" borderId="1" xfId="4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vertical="center" wrapText="1"/>
    </xf>
    <xf numFmtId="43" fontId="8" fillId="2" borderId="1" xfId="4" applyFont="1" applyFill="1" applyBorder="1" applyAlignment="1">
      <alignment horizontal="center" vertical="center" wrapText="1"/>
    </xf>
    <xf numFmtId="1" fontId="29" fillId="0" borderId="0" xfId="0" applyNumberFormat="1" applyFont="1" applyFill="1" applyAlignment="1">
      <alignment horizontal="center" vertical="top"/>
    </xf>
    <xf numFmtId="0" fontId="17" fillId="0" borderId="0" xfId="0" applyFont="1" applyFill="1" applyAlignment="1">
      <alignment horizontal="center" vertical="center"/>
    </xf>
    <xf numFmtId="1" fontId="31" fillId="0" borderId="0" xfId="0" applyNumberFormat="1" applyFont="1" applyFill="1" applyAlignment="1">
      <alignment horizontal="center" vertical="top"/>
    </xf>
    <xf numFmtId="0" fontId="31" fillId="0" borderId="0" xfId="0" applyFont="1" applyFill="1" applyAlignment="1">
      <alignment horizontal="center" vertical="top"/>
    </xf>
    <xf numFmtId="1" fontId="31" fillId="0" borderId="1" xfId="0" applyNumberFormat="1" applyFont="1" applyFill="1" applyBorder="1" applyAlignment="1">
      <alignment horizontal="center" vertical="center" wrapText="1"/>
    </xf>
    <xf numFmtId="3" fontId="29" fillId="0" borderId="1" xfId="0" applyNumberFormat="1" applyFont="1" applyFill="1" applyBorder="1" applyAlignment="1">
      <alignment horizontal="center" vertical="center" wrapText="1"/>
    </xf>
    <xf numFmtId="165" fontId="31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top"/>
    </xf>
    <xf numFmtId="166" fontId="17" fillId="0" borderId="0" xfId="0" applyNumberFormat="1" applyFont="1" applyFill="1" applyAlignment="1">
      <alignment horizontal="center" vertical="center"/>
    </xf>
    <xf numFmtId="4" fontId="33" fillId="0" borderId="1" xfId="4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166" fontId="29" fillId="0" borderId="1" xfId="4" applyNumberFormat="1" applyFont="1" applyFill="1" applyBorder="1" applyAlignment="1">
      <alignment horizontal="center" vertical="center" wrapText="1"/>
    </xf>
    <xf numFmtId="165" fontId="31" fillId="0" borderId="0" xfId="0" applyNumberFormat="1" applyFont="1" applyFill="1" applyBorder="1" applyAlignment="1">
      <alignment horizontal="center" vertical="top" wrapText="1"/>
    </xf>
    <xf numFmtId="165" fontId="31" fillId="0" borderId="0" xfId="0" applyNumberFormat="1" applyFont="1" applyFill="1" applyBorder="1" applyAlignment="1">
      <alignment horizontal="center" vertical="center" wrapText="1"/>
    </xf>
    <xf numFmtId="165" fontId="31" fillId="0" borderId="0" xfId="0" applyNumberFormat="1" applyFont="1" applyFill="1" applyBorder="1" applyAlignment="1">
      <alignment horizontal="center" vertical="center"/>
    </xf>
    <xf numFmtId="1" fontId="31" fillId="0" borderId="1" xfId="4" applyNumberFormat="1" applyFont="1" applyFill="1" applyBorder="1" applyAlignment="1">
      <alignment horizontal="center" vertical="center" wrapText="1"/>
    </xf>
    <xf numFmtId="3" fontId="31" fillId="0" borderId="1" xfId="0" applyNumberFormat="1" applyFont="1" applyFill="1" applyBorder="1" applyAlignment="1">
      <alignment horizontal="center" vertical="center" wrapText="1"/>
    </xf>
    <xf numFmtId="165" fontId="31" fillId="0" borderId="3" xfId="0" applyNumberFormat="1" applyFont="1" applyFill="1" applyBorder="1" applyAlignment="1">
      <alignment horizontal="center" vertical="top" wrapText="1"/>
    </xf>
    <xf numFmtId="165" fontId="30" fillId="0" borderId="2" xfId="0" applyNumberFormat="1" applyFont="1" applyFill="1" applyBorder="1" applyAlignment="1">
      <alignment horizontal="center" vertical="top" wrapText="1"/>
    </xf>
    <xf numFmtId="1" fontId="30" fillId="0" borderId="3" xfId="0" applyNumberFormat="1" applyFont="1" applyFill="1" applyBorder="1" applyAlignment="1">
      <alignment horizontal="center" vertical="top" wrapText="1"/>
    </xf>
    <xf numFmtId="1" fontId="30" fillId="0" borderId="11" xfId="0" applyNumberFormat="1" applyFont="1" applyFill="1" applyBorder="1" applyAlignment="1">
      <alignment horizontal="center" vertical="top" wrapText="1"/>
    </xf>
    <xf numFmtId="165" fontId="30" fillId="0" borderId="1" xfId="0" applyNumberFormat="1" applyFont="1" applyFill="1" applyBorder="1" applyAlignment="1">
      <alignment horizontal="center" vertical="top" wrapText="1"/>
    </xf>
    <xf numFmtId="1" fontId="31" fillId="0" borderId="1" xfId="0" applyNumberFormat="1" applyFont="1" applyFill="1" applyBorder="1" applyAlignment="1">
      <alignment horizontal="center" vertical="top" wrapText="1"/>
    </xf>
    <xf numFmtId="165" fontId="31" fillId="0" borderId="1" xfId="0" applyNumberFormat="1" applyFont="1" applyFill="1" applyBorder="1" applyAlignment="1">
      <alignment horizontal="center" vertical="center" wrapText="1"/>
    </xf>
    <xf numFmtId="4" fontId="29" fillId="0" borderId="1" xfId="4" applyNumberFormat="1" applyFont="1" applyFill="1" applyBorder="1" applyAlignment="1">
      <alignment horizontal="center" vertical="center" wrapText="1"/>
    </xf>
    <xf numFmtId="165" fontId="31" fillId="0" borderId="1" xfId="0" applyNumberFormat="1" applyFont="1" applyFill="1" applyBorder="1" applyAlignment="1">
      <alignment horizontal="center" vertical="center" wrapText="1"/>
    </xf>
    <xf numFmtId="43" fontId="29" fillId="0" borderId="1" xfId="4" applyFont="1" applyFill="1" applyBorder="1" applyAlignment="1">
      <alignment horizontal="center" vertical="center" wrapText="1"/>
    </xf>
    <xf numFmtId="4" fontId="31" fillId="0" borderId="0" xfId="0" applyNumberFormat="1" applyFont="1" applyFill="1" applyAlignment="1">
      <alignment horizontal="center" vertical="center"/>
    </xf>
    <xf numFmtId="4" fontId="31" fillId="0" borderId="1" xfId="0" applyNumberFormat="1" applyFont="1" applyFill="1" applyBorder="1" applyAlignment="1">
      <alignment horizontal="center" vertical="center" wrapText="1"/>
    </xf>
    <xf numFmtId="4" fontId="31" fillId="0" borderId="1" xfId="4" applyNumberFormat="1" applyFont="1" applyFill="1" applyBorder="1" applyAlignment="1">
      <alignment horizontal="center" vertical="center" wrapText="1"/>
    </xf>
    <xf numFmtId="4" fontId="29" fillId="0" borderId="1" xfId="0" applyNumberFormat="1" applyFont="1" applyFill="1" applyBorder="1" applyAlignment="1">
      <alignment horizontal="center" vertical="center" wrapText="1"/>
    </xf>
    <xf numFmtId="4" fontId="32" fillId="0" borderId="1" xfId="4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center" vertical="center"/>
    </xf>
    <xf numFmtId="4" fontId="34" fillId="0" borderId="1" xfId="4" applyNumberFormat="1" applyFont="1" applyFill="1" applyBorder="1" applyAlignment="1">
      <alignment horizontal="center" vertical="center" wrapText="1"/>
    </xf>
    <xf numFmtId="4" fontId="30" fillId="0" borderId="1" xfId="4" applyNumberFormat="1" applyFont="1" applyFill="1" applyBorder="1" applyAlignment="1">
      <alignment horizontal="center" vertical="center" wrapText="1"/>
    </xf>
    <xf numFmtId="4" fontId="17" fillId="0" borderId="0" xfId="0" applyNumberFormat="1" applyFont="1" applyFill="1" applyAlignment="1">
      <alignment horizontal="center" vertical="center"/>
    </xf>
    <xf numFmtId="165" fontId="30" fillId="0" borderId="0" xfId="0" applyNumberFormat="1" applyFont="1" applyFill="1" applyBorder="1" applyAlignment="1">
      <alignment horizontal="center" vertical="top" wrapText="1"/>
    </xf>
    <xf numFmtId="165" fontId="31" fillId="0" borderId="9" xfId="0" applyNumberFormat="1" applyFont="1" applyFill="1" applyBorder="1" applyAlignment="1">
      <alignment horizontal="center" vertical="center" wrapText="1"/>
    </xf>
    <xf numFmtId="165" fontId="31" fillId="0" borderId="9" xfId="0" applyNumberFormat="1" applyFont="1" applyFill="1" applyBorder="1" applyAlignment="1">
      <alignment horizontal="center" vertical="center"/>
    </xf>
    <xf numFmtId="165" fontId="30" fillId="0" borderId="8" xfId="0" applyNumberFormat="1" applyFont="1" applyFill="1" applyBorder="1" applyAlignment="1">
      <alignment horizontal="center" vertical="center" wrapText="1"/>
    </xf>
    <xf numFmtId="165" fontId="30" fillId="0" borderId="9" xfId="0" applyNumberFormat="1" applyFont="1" applyFill="1" applyBorder="1" applyAlignment="1">
      <alignment horizontal="center" vertical="center" wrapText="1"/>
    </xf>
    <xf numFmtId="165" fontId="30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top" wrapText="1"/>
    </xf>
    <xf numFmtId="165" fontId="31" fillId="0" borderId="13" xfId="0" applyNumberFormat="1" applyFont="1" applyFill="1" applyBorder="1" applyAlignment="1">
      <alignment horizontal="center" vertical="top" wrapText="1"/>
    </xf>
    <xf numFmtId="165" fontId="31" fillId="17" borderId="1" xfId="0" applyNumberFormat="1" applyFont="1" applyFill="1" applyBorder="1" applyAlignment="1">
      <alignment horizontal="center" vertical="center" wrapText="1"/>
    </xf>
    <xf numFmtId="4" fontId="32" fillId="17" borderId="1" xfId="4" applyNumberFormat="1" applyFont="1" applyFill="1" applyBorder="1" applyAlignment="1">
      <alignment horizontal="center" vertical="center" wrapText="1"/>
    </xf>
    <xf numFmtId="4" fontId="31" fillId="17" borderId="1" xfId="0" applyNumberFormat="1" applyFont="1" applyFill="1" applyBorder="1" applyAlignment="1">
      <alignment horizontal="center" vertical="center"/>
    </xf>
    <xf numFmtId="165" fontId="31" fillId="17" borderId="1" xfId="0" applyNumberFormat="1" applyFont="1" applyFill="1" applyBorder="1" applyAlignment="1">
      <alignment horizontal="center" vertical="center"/>
    </xf>
    <xf numFmtId="4" fontId="29" fillId="17" borderId="1" xfId="4" applyNumberFormat="1" applyFont="1" applyFill="1" applyBorder="1" applyAlignment="1">
      <alignment horizontal="center" vertical="center" wrapText="1"/>
    </xf>
    <xf numFmtId="165" fontId="31" fillId="18" borderId="1" xfId="0" applyNumberFormat="1" applyFont="1" applyFill="1" applyBorder="1" applyAlignment="1">
      <alignment horizontal="center" vertical="center" wrapText="1"/>
    </xf>
    <xf numFmtId="4" fontId="32" fillId="18" borderId="1" xfId="4" applyNumberFormat="1" applyFont="1" applyFill="1" applyBorder="1" applyAlignment="1">
      <alignment horizontal="center" vertical="center" wrapText="1"/>
    </xf>
    <xf numFmtId="4" fontId="31" fillId="18" borderId="1" xfId="0" applyNumberFormat="1" applyFont="1" applyFill="1" applyBorder="1" applyAlignment="1">
      <alignment horizontal="center" vertical="center"/>
    </xf>
    <xf numFmtId="165" fontId="31" fillId="18" borderId="1" xfId="0" applyNumberFormat="1" applyFont="1" applyFill="1" applyBorder="1" applyAlignment="1">
      <alignment horizontal="center" vertical="center"/>
    </xf>
    <xf numFmtId="4" fontId="29" fillId="0" borderId="0" xfId="4" applyNumberFormat="1" applyFont="1" applyFill="1" applyBorder="1" applyAlignment="1">
      <alignment horizontal="center" vertical="center" wrapText="1"/>
    </xf>
    <xf numFmtId="4" fontId="31" fillId="0" borderId="0" xfId="4" applyNumberFormat="1" applyFont="1" applyFill="1" applyBorder="1" applyAlignment="1">
      <alignment horizontal="center" vertical="center" wrapText="1"/>
    </xf>
    <xf numFmtId="4" fontId="29" fillId="0" borderId="9" xfId="4" applyNumberFormat="1" applyFont="1" applyFill="1" applyBorder="1" applyAlignment="1">
      <alignment horizontal="center" vertical="center" wrapText="1"/>
    </xf>
    <xf numFmtId="4" fontId="30" fillId="0" borderId="9" xfId="0" applyNumberFormat="1" applyFont="1" applyFill="1" applyBorder="1" applyAlignment="1">
      <alignment horizontal="center" vertical="center" wrapText="1"/>
    </xf>
    <xf numFmtId="2" fontId="31" fillId="17" borderId="1" xfId="0" applyNumberFormat="1" applyFont="1" applyFill="1" applyBorder="1" applyAlignment="1">
      <alignment horizontal="center" vertical="center"/>
    </xf>
    <xf numFmtId="2" fontId="31" fillId="0" borderId="0" xfId="0" applyNumberFormat="1" applyFont="1" applyFill="1" applyAlignment="1">
      <alignment horizontal="center" vertical="center"/>
    </xf>
    <xf numFmtId="2" fontId="31" fillId="0" borderId="1" xfId="4" applyNumberFormat="1" applyFont="1" applyFill="1" applyBorder="1" applyAlignment="1">
      <alignment horizontal="center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31" fillId="18" borderId="1" xfId="0" applyNumberFormat="1" applyFont="1" applyFill="1" applyBorder="1" applyAlignment="1">
      <alignment horizontal="center" vertical="center"/>
    </xf>
    <xf numFmtId="2" fontId="31" fillId="0" borderId="1" xfId="0" applyNumberFormat="1" applyFont="1" applyFill="1" applyBorder="1" applyAlignment="1">
      <alignment horizontal="center" vertical="center"/>
    </xf>
    <xf numFmtId="2" fontId="29" fillId="0" borderId="1" xfId="4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 applyAlignment="1">
      <alignment horizontal="center" vertical="center"/>
    </xf>
    <xf numFmtId="1" fontId="30" fillId="0" borderId="3" xfId="0" applyNumberFormat="1" applyFont="1" applyFill="1" applyBorder="1" applyAlignment="1">
      <alignment horizontal="center" wrapText="1"/>
    </xf>
    <xf numFmtId="0" fontId="17" fillId="0" borderId="0" xfId="0" applyFont="1" applyFill="1" applyAlignment="1">
      <alignment horizontal="center"/>
    </xf>
    <xf numFmtId="165" fontId="30" fillId="0" borderId="1" xfId="0" applyNumberFormat="1" applyFont="1" applyFill="1" applyBorder="1" applyAlignment="1">
      <alignment horizontal="center" vertical="center" wrapText="1"/>
    </xf>
    <xf numFmtId="165" fontId="30" fillId="0" borderId="1" xfId="0" applyNumberFormat="1" applyFont="1" applyFill="1" applyBorder="1" applyAlignment="1">
      <alignment horizontal="center" vertical="center"/>
    </xf>
    <xf numFmtId="43" fontId="32" fillId="0" borderId="1" xfId="4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/>
    </xf>
    <xf numFmtId="165" fontId="12" fillId="13" borderId="1" xfId="0" applyNumberFormat="1" applyFont="1" applyFill="1" applyBorder="1" applyAlignment="1">
      <alignment horizontal="center" vertical="center" wrapText="1"/>
    </xf>
    <xf numFmtId="43" fontId="5" fillId="13" borderId="1" xfId="4" applyFont="1" applyFill="1" applyBorder="1" applyAlignment="1">
      <alignment horizontal="center" vertical="center" wrapText="1"/>
    </xf>
    <xf numFmtId="166" fontId="1" fillId="13" borderId="1" xfId="4" applyNumberFormat="1" applyFont="1" applyFill="1" applyBorder="1" applyAlignment="1">
      <alignment horizontal="center" vertical="center" wrapText="1"/>
    </xf>
    <xf numFmtId="165" fontId="31" fillId="0" borderId="2" xfId="0" applyNumberFormat="1" applyFont="1" applyFill="1" applyBorder="1" applyAlignment="1">
      <alignment horizontal="center" vertical="top" wrapText="1"/>
    </xf>
    <xf numFmtId="165" fontId="31" fillId="0" borderId="3" xfId="0" applyNumberFormat="1" applyFont="1" applyFill="1" applyBorder="1" applyAlignment="1">
      <alignment horizontal="center" vertical="top" wrapText="1"/>
    </xf>
    <xf numFmtId="165" fontId="31" fillId="0" borderId="4" xfId="0" applyNumberFormat="1" applyFont="1" applyFill="1" applyBorder="1" applyAlignment="1">
      <alignment horizontal="center" vertical="top" wrapText="1"/>
    </xf>
    <xf numFmtId="165" fontId="30" fillId="0" borderId="2" xfId="0" applyNumberFormat="1" applyFont="1" applyFill="1" applyBorder="1" applyAlignment="1">
      <alignment horizontal="center" vertical="top" wrapText="1"/>
    </xf>
    <xf numFmtId="165" fontId="30" fillId="0" borderId="3" xfId="0" applyNumberFormat="1" applyFont="1" applyFill="1" applyBorder="1" applyAlignment="1">
      <alignment horizontal="center" vertical="top" wrapText="1"/>
    </xf>
    <xf numFmtId="165" fontId="30" fillId="0" borderId="4" xfId="0" applyNumberFormat="1" applyFont="1" applyFill="1" applyBorder="1" applyAlignment="1">
      <alignment horizontal="center" vertical="top" wrapText="1"/>
    </xf>
    <xf numFmtId="165" fontId="30" fillId="17" borderId="2" xfId="0" applyNumberFormat="1" applyFont="1" applyFill="1" applyBorder="1" applyAlignment="1">
      <alignment horizontal="center" vertical="top" wrapText="1"/>
    </xf>
    <xf numFmtId="165" fontId="30" fillId="17" borderId="3" xfId="0" applyNumberFormat="1" applyFont="1" applyFill="1" applyBorder="1" applyAlignment="1">
      <alignment horizontal="center" vertical="top" wrapText="1"/>
    </xf>
    <xf numFmtId="165" fontId="30" fillId="17" borderId="4" xfId="0" applyNumberFormat="1" applyFont="1" applyFill="1" applyBorder="1" applyAlignment="1">
      <alignment horizontal="center" vertical="top" wrapText="1"/>
    </xf>
    <xf numFmtId="165" fontId="31" fillId="0" borderId="1" xfId="0" applyNumberFormat="1" applyFont="1" applyFill="1" applyBorder="1" applyAlignment="1">
      <alignment horizontal="center" vertical="top" wrapText="1"/>
    </xf>
    <xf numFmtId="1" fontId="30" fillId="0" borderId="2" xfId="0" applyNumberFormat="1" applyFont="1" applyFill="1" applyBorder="1" applyAlignment="1">
      <alignment horizontal="center" vertical="top" wrapText="1"/>
    </xf>
    <xf numFmtId="1" fontId="30" fillId="0" borderId="3" xfId="0" applyNumberFormat="1" applyFont="1" applyFill="1" applyBorder="1" applyAlignment="1">
      <alignment horizontal="center" vertical="top" wrapText="1"/>
    </xf>
    <xf numFmtId="1" fontId="30" fillId="0" borderId="10" xfId="0" applyNumberFormat="1" applyFont="1" applyFill="1" applyBorder="1" applyAlignment="1">
      <alignment horizontal="center" vertical="top" wrapText="1"/>
    </xf>
    <xf numFmtId="1" fontId="30" fillId="0" borderId="11" xfId="0" applyNumberFormat="1" applyFont="1" applyFill="1" applyBorder="1" applyAlignment="1">
      <alignment horizontal="center" vertical="top" wrapText="1"/>
    </xf>
    <xf numFmtId="1" fontId="30" fillId="0" borderId="12" xfId="0" applyNumberFormat="1" applyFont="1" applyFill="1" applyBorder="1" applyAlignment="1">
      <alignment horizontal="center" vertical="top" wrapText="1"/>
    </xf>
    <xf numFmtId="165" fontId="30" fillId="0" borderId="1" xfId="0" applyNumberFormat="1" applyFont="1" applyFill="1" applyBorder="1" applyAlignment="1">
      <alignment horizontal="center" vertical="top" wrapText="1"/>
    </xf>
    <xf numFmtId="165" fontId="30" fillId="17" borderId="1" xfId="0" applyNumberFormat="1" applyFont="1" applyFill="1" applyBorder="1" applyAlignment="1">
      <alignment horizontal="center" vertical="top" wrapText="1"/>
    </xf>
    <xf numFmtId="165" fontId="32" fillId="0" borderId="2" xfId="0" applyNumberFormat="1" applyFont="1" applyFill="1" applyBorder="1" applyAlignment="1">
      <alignment horizontal="center" vertical="top" wrapText="1"/>
    </xf>
    <xf numFmtId="165" fontId="32" fillId="0" borderId="3" xfId="0" applyNumberFormat="1" applyFont="1" applyFill="1" applyBorder="1" applyAlignment="1">
      <alignment horizontal="center" vertical="top" wrapText="1"/>
    </xf>
    <xf numFmtId="165" fontId="32" fillId="0" borderId="4" xfId="0" applyNumberFormat="1" applyFont="1" applyFill="1" applyBorder="1" applyAlignment="1">
      <alignment horizontal="center" vertical="top" wrapText="1"/>
    </xf>
    <xf numFmtId="1" fontId="31" fillId="0" borderId="1" xfId="0" applyNumberFormat="1" applyFont="1" applyFill="1" applyBorder="1" applyAlignment="1">
      <alignment horizontal="center" vertical="top" wrapText="1"/>
    </xf>
    <xf numFmtId="165" fontId="31" fillId="0" borderId="1" xfId="0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center" vertical="center" wrapText="1"/>
    </xf>
    <xf numFmtId="165" fontId="30" fillId="18" borderId="2" xfId="0" applyNumberFormat="1" applyFont="1" applyFill="1" applyBorder="1" applyAlignment="1">
      <alignment horizontal="center" vertical="top" wrapText="1"/>
    </xf>
    <xf numFmtId="165" fontId="30" fillId="18" borderId="3" xfId="0" applyNumberFormat="1" applyFont="1" applyFill="1" applyBorder="1" applyAlignment="1">
      <alignment horizontal="center" vertical="top" wrapText="1"/>
    </xf>
    <xf numFmtId="4" fontId="31" fillId="0" borderId="5" xfId="0" applyNumberFormat="1" applyFont="1" applyFill="1" applyBorder="1" applyAlignment="1">
      <alignment horizontal="center" vertical="center" wrapText="1"/>
    </xf>
    <xf numFmtId="4" fontId="31" fillId="0" borderId="6" xfId="0" applyNumberFormat="1" applyFont="1" applyFill="1" applyBorder="1" applyAlignment="1">
      <alignment horizontal="center" vertical="center" wrapText="1"/>
    </xf>
    <xf numFmtId="165" fontId="30" fillId="18" borderId="4" xfId="0" applyNumberFormat="1" applyFont="1" applyFill="1" applyBorder="1" applyAlignment="1">
      <alignment horizontal="center" vertical="top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166" fontId="31" fillId="0" borderId="1" xfId="4" applyNumberFormat="1" applyFont="1" applyFill="1" applyBorder="1" applyAlignment="1">
      <alignment horizontal="center" vertical="center" wrapText="1"/>
    </xf>
    <xf numFmtId="1" fontId="31" fillId="0" borderId="10" xfId="4" applyNumberFormat="1" applyFont="1" applyFill="1" applyBorder="1" applyAlignment="1">
      <alignment horizontal="center" vertical="center" wrapText="1"/>
    </xf>
    <xf numFmtId="1" fontId="31" fillId="0" borderId="12" xfId="4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top" wrapText="1"/>
    </xf>
    <xf numFmtId="165" fontId="30" fillId="0" borderId="5" xfId="0" applyNumberFormat="1" applyFont="1" applyFill="1" applyBorder="1" applyAlignment="1">
      <alignment horizontal="center" vertical="center" wrapText="1"/>
    </xf>
    <xf numFmtId="165" fontId="30" fillId="0" borderId="7" xfId="0" applyNumberFormat="1" applyFont="1" applyFill="1" applyBorder="1" applyAlignment="1">
      <alignment horizontal="center" vertical="center" wrapText="1"/>
    </xf>
    <xf numFmtId="165" fontId="30" fillId="0" borderId="6" xfId="0" applyNumberFormat="1" applyFont="1" applyFill="1" applyBorder="1" applyAlignment="1">
      <alignment horizontal="center" vertical="center" wrapText="1"/>
    </xf>
    <xf numFmtId="165" fontId="29" fillId="0" borderId="2" xfId="0" applyNumberFormat="1" applyFont="1" applyFill="1" applyBorder="1" applyAlignment="1">
      <alignment horizontal="center" vertical="top" wrapText="1"/>
    </xf>
    <xf numFmtId="165" fontId="29" fillId="0" borderId="3" xfId="0" applyNumberFormat="1" applyFont="1" applyFill="1" applyBorder="1" applyAlignment="1">
      <alignment horizontal="center" vertical="top" wrapText="1"/>
    </xf>
    <xf numFmtId="165" fontId="29" fillId="0" borderId="4" xfId="0" applyNumberFormat="1" applyFont="1" applyFill="1" applyBorder="1" applyAlignment="1">
      <alignment horizontal="center" vertical="top" wrapText="1"/>
    </xf>
    <xf numFmtId="1" fontId="30" fillId="0" borderId="13" xfId="0" applyNumberFormat="1" applyFont="1" applyFill="1" applyBorder="1" applyAlignment="1">
      <alignment horizontal="center" vertical="top" wrapText="1"/>
    </xf>
    <xf numFmtId="0" fontId="30" fillId="0" borderId="8" xfId="0" applyFont="1" applyFill="1" applyBorder="1" applyAlignment="1">
      <alignment horizontal="center" wrapText="1"/>
    </xf>
    <xf numFmtId="0" fontId="30" fillId="0" borderId="9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 vertical="top" wrapText="1"/>
    </xf>
    <xf numFmtId="165" fontId="2" fillId="0" borderId="2" xfId="1" applyNumberFormat="1" applyFill="1" applyBorder="1" applyAlignment="1" applyProtection="1">
      <alignment horizontal="left" vertical="top" wrapText="1"/>
    </xf>
    <xf numFmtId="165" fontId="2" fillId="0" borderId="3" xfId="1" applyNumberFormat="1" applyFill="1" applyBorder="1" applyAlignment="1" applyProtection="1">
      <alignment horizontal="left" vertical="top" wrapText="1"/>
    </xf>
    <xf numFmtId="165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horizontal="left" vertical="top" wrapText="1"/>
    </xf>
    <xf numFmtId="165" fontId="2" fillId="0" borderId="1" xfId="1" applyNumberFormat="1" applyFill="1" applyBorder="1" applyAlignment="1" applyProtection="1">
      <alignment vertical="top" wrapText="1"/>
    </xf>
    <xf numFmtId="165" fontId="1" fillId="6" borderId="2" xfId="0" applyNumberFormat="1" applyFont="1" applyFill="1" applyBorder="1" applyAlignment="1">
      <alignment horizontal="center" vertical="top" wrapText="1"/>
    </xf>
    <xf numFmtId="165" fontId="1" fillId="6" borderId="3" xfId="0" applyNumberFormat="1" applyFont="1" applyFill="1" applyBorder="1" applyAlignment="1">
      <alignment horizontal="center" vertical="top" wrapText="1"/>
    </xf>
    <xf numFmtId="165" fontId="1" fillId="6" borderId="4" xfId="0" applyNumberFormat="1" applyFont="1" applyFill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left" vertical="top" wrapText="1"/>
    </xf>
    <xf numFmtId="165" fontId="1" fillId="0" borderId="4" xfId="0" applyNumberFormat="1" applyFont="1" applyBorder="1" applyAlignment="1">
      <alignment horizontal="left" vertical="top" wrapText="1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3" xfId="0" applyNumberFormat="1" applyFont="1" applyBorder="1" applyAlignment="1">
      <alignment horizontal="center" vertical="top" wrapText="1"/>
    </xf>
    <xf numFmtId="165" fontId="1" fillId="0" borderId="4" xfId="0" applyNumberFormat="1" applyFont="1" applyBorder="1" applyAlignment="1">
      <alignment horizontal="center" vertical="top" wrapText="1"/>
    </xf>
    <xf numFmtId="167" fontId="31" fillId="0" borderId="1" xfId="0" applyNumberFormat="1" applyFont="1" applyFill="1" applyBorder="1" applyAlignment="1">
      <alignment horizontal="center" vertical="center"/>
    </xf>
    <xf numFmtId="168" fontId="31" fillId="0" borderId="1" xfId="0" applyNumberFormat="1" applyFont="1" applyFill="1" applyBorder="1" applyAlignment="1">
      <alignment horizontal="center" vertical="center"/>
    </xf>
  </cellXfs>
  <cellStyles count="6">
    <cellStyle name="Гиперссылка" xfId="1" builtinId="8"/>
    <cellStyle name="Обычный" xfId="0" builtinId="0"/>
    <cellStyle name="Обычный 2" xfId="3"/>
    <cellStyle name="Обычный 3" xfId="5"/>
    <cellStyle name="Финансовый" xfId="4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4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5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consultantplus://offline/ref=8BF8CDD31A17E62AEF4B15ADBC945F72F18874A005DC74C427BE8594F60417686500784CD2F56693E0C19677922B819200AFC6BFBEBA3F9DC6004014z7LAK" TargetMode="External"/><Relationship Id="rId13" Type="http://schemas.openxmlformats.org/officeDocument/2006/relationships/hyperlink" Target="consultantplus://offline/ref=8BF8CDD31A17E62AEF4B15ADBC945F72F18874A005DC74C427BE8594F60417686500784CD2F56693E0C29674932B819200AFC6BFBEBA3F9DC6004014z7LAK" TargetMode="External"/><Relationship Id="rId3" Type="http://schemas.openxmlformats.org/officeDocument/2006/relationships/hyperlink" Target="consultantplus://offline/ref=8BF8CDD31A17E62AEF4B15ADBC945F72F18874A005DC74C427BE8594F60417686500784CD2F56693E0C0977F922B819200AFC6BFBEBA3F9DC6004014z7LAK" TargetMode="External"/><Relationship Id="rId7" Type="http://schemas.openxmlformats.org/officeDocument/2006/relationships/hyperlink" Target="consultantplus://offline/ref=8BF8CDD31A17E62AEF4B15ADBC945F72F18874A005DC74C427BE8594F60417686500784CD2F56693E0C190769E2B819200AFC6BFBEBA3F9DC6004014z7LAK" TargetMode="External"/><Relationship Id="rId12" Type="http://schemas.openxmlformats.org/officeDocument/2006/relationships/hyperlink" Target="consultantplus://offline/ref=8BF8CDD31A17E62AEF4B15ADBC945F72F18874A005DC74C427BE8594F60417686500784CD2F56693E0C290779A2B819200AFC6BFBEBA3F9DC6004014z7LAK" TargetMode="External"/><Relationship Id="rId2" Type="http://schemas.openxmlformats.org/officeDocument/2006/relationships/hyperlink" Target="consultantplus://offline/ref=8BF8CDD31A17E62AEF4B15ADBC945F72F18874A005DC74C427BE8594F60417686500784CD2F56693E0C090759F2B819200AFC6BFBEBA3F9DC6004014z7LAK" TargetMode="External"/><Relationship Id="rId1" Type="http://schemas.openxmlformats.org/officeDocument/2006/relationships/hyperlink" Target="consultantplus://offline/ref=8BF8CDD31A17E62AEF4B15ADBC945F72F18874A005DD74C621BE8594F60417686500784CD2F56693E6C39B729B2B819200AFC6BFBEBA3F9DC6004014z7LAK" TargetMode="External"/><Relationship Id="rId6" Type="http://schemas.openxmlformats.org/officeDocument/2006/relationships/hyperlink" Target="consultantplus://offline/ref=8BF8CDD31A17E62AEF4B15ADBC945F72F18874A005DC74C427BE8594F60417686500784CD2F56693E0C39B77932B819200AFC6BFBEBA3F9DC6004014z7LAK" TargetMode="External"/><Relationship Id="rId11" Type="http://schemas.openxmlformats.org/officeDocument/2006/relationships/hyperlink" Target="consultantplus://offline/ref=8BF8CDD31A17E62AEF4B15ADBC945F72F18874A005DC74C427BE8594F60417686500784CD2F56693E6C497709F2B819200AFC6BFBEBA3F9DC6004014z7LAK" TargetMode="External"/><Relationship Id="rId5" Type="http://schemas.openxmlformats.org/officeDocument/2006/relationships/hyperlink" Target="consultantplus://offline/ref=8BF8CDD31A17E62AEF4B15ADBC945F72F18874A005DC74C427BE8594F60417686500784CD2F56693E0C09B76982B819200AFC6BFBEBA3F9DC6004014z7LAK" TargetMode="External"/><Relationship Id="rId15" Type="http://schemas.openxmlformats.org/officeDocument/2006/relationships/printerSettings" Target="../printerSettings/printerSettings7.bin"/><Relationship Id="rId10" Type="http://schemas.openxmlformats.org/officeDocument/2006/relationships/hyperlink" Target="consultantplus://offline/ref=8BF8CDD31A17E62AEF4B15ADBC945F72F18874A005DC74C427BE8594F60417686500784CD2F56693E0C19A769E2B819200AFC6BFBEBA3F9DC6004014z7LAK" TargetMode="External"/><Relationship Id="rId4" Type="http://schemas.openxmlformats.org/officeDocument/2006/relationships/hyperlink" Target="consultantplus://offline/ref=8BF8CDD31A17E62AEF4B15ADBC945F72F18874A005DC74C427BE8594F60417686500784CD2F56693E0C095719E2B819200AFC6BFBEBA3F9DC6004014z7LAK" TargetMode="External"/><Relationship Id="rId9" Type="http://schemas.openxmlformats.org/officeDocument/2006/relationships/hyperlink" Target="consultantplus://offline/ref=8BF8CDD31A17E62AEF4B15ADBC945F72F18874A005DC74C427BE8594F60417686500784CD2F56693E0C194729C2B819200AFC6BFBEBA3F9DC6004014z7LAK" TargetMode="External"/><Relationship Id="rId14" Type="http://schemas.openxmlformats.org/officeDocument/2006/relationships/hyperlink" Target="consultantplus://offline/ref=8BF8CDD31A17E62AEF4B15ADBC945F72F18874A005DC74C427BE8594F60417686500784CD2F56693E0C2967E9C2B819200AFC6BFBEBA3F9DC6004014z7L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793"/>
  <sheetViews>
    <sheetView view="pageBreakPreview" zoomScale="85" zoomScaleNormal="100" zoomScaleSheetLayoutView="85" workbookViewId="0">
      <pane xSplit="2" ySplit="6" topLeftCell="C722" activePane="bottomRight" state="frozen"/>
      <selection pane="topRight" activeCell="C1" sqref="C1"/>
      <selection pane="bottomLeft" activeCell="A6" sqref="A6"/>
      <selection pane="bottomRight" activeCell="C770" sqref="C770"/>
    </sheetView>
  </sheetViews>
  <sheetFormatPr defaultColWidth="9.140625" defaultRowHeight="15"/>
  <cols>
    <col min="1" max="1" width="32.7109375" style="42" customWidth="1"/>
    <col min="2" max="2" width="25.7109375" style="33" hidden="1" customWidth="1"/>
    <col min="3" max="3" width="14.42578125" style="34" customWidth="1"/>
    <col min="4" max="4" width="13.42578125" style="34" customWidth="1"/>
    <col min="5" max="5" width="13.28515625" style="34" customWidth="1"/>
    <col min="6" max="6" width="13.85546875" style="34" customWidth="1"/>
    <col min="7" max="7" width="14.42578125" style="34" customWidth="1"/>
    <col min="8" max="8" width="14.28515625" style="34" customWidth="1"/>
    <col min="9" max="9" width="13.85546875" style="34" customWidth="1"/>
    <col min="10" max="10" width="14.7109375" style="34" customWidth="1"/>
    <col min="11" max="11" width="13.42578125" style="35" customWidth="1"/>
    <col min="12" max="12" width="14" style="35" customWidth="1"/>
    <col min="13" max="14" width="13.42578125" style="36" customWidth="1"/>
    <col min="15" max="15" width="11.5703125" style="36" customWidth="1"/>
    <col min="16" max="16" width="11.140625" style="36" customWidth="1"/>
    <col min="17" max="16384" width="9.140625" style="36"/>
  </cols>
  <sheetData>
    <row r="1" spans="1:14">
      <c r="C1" s="34">
        <f>C2-C3</f>
        <v>0</v>
      </c>
      <c r="D1" s="34">
        <f t="shared" ref="D1:E1" si="0">D2-D3</f>
        <v>-0.10000000009313226</v>
      </c>
      <c r="E1" s="34">
        <f t="shared" si="0"/>
        <v>0.10000000009313226</v>
      </c>
      <c r="F1" s="34">
        <f t="shared" ref="F1" si="1">F2-F3</f>
        <v>77961.599999999627</v>
      </c>
      <c r="G1" s="34">
        <f t="shared" ref="G1" si="2">G2-G3</f>
        <v>77961.599999999627</v>
      </c>
      <c r="H1" s="34">
        <f t="shared" ref="H1" si="3">H2-H3</f>
        <v>77961.599999999627</v>
      </c>
      <c r="I1" s="34">
        <f t="shared" ref="I1" si="4">I2-I3</f>
        <v>77961.599999999627</v>
      </c>
      <c r="J1" s="34">
        <f t="shared" ref="J1" si="5">J2-J3</f>
        <v>-21340128.400000006</v>
      </c>
    </row>
    <row r="2" spans="1:14">
      <c r="C2" s="34">
        <v>4078718.0000000005</v>
      </c>
      <c r="D2" s="34">
        <v>2927079.8000000003</v>
      </c>
      <c r="E2" s="34">
        <v>2929235.4000000004</v>
      </c>
      <c r="F2" s="34">
        <v>2929235.4000000004</v>
      </c>
      <c r="G2" s="34">
        <v>2929235.4000000004</v>
      </c>
      <c r="H2" s="34">
        <v>2929235.4000000004</v>
      </c>
      <c r="I2" s="34">
        <v>2929235.4000000004</v>
      </c>
    </row>
    <row r="3" spans="1:14">
      <c r="C3" s="34">
        <f>C8+C10</f>
        <v>4078718.0000000005</v>
      </c>
      <c r="D3" s="34">
        <f t="shared" ref="D3:E3" si="6">D8+D10</f>
        <v>2927079.9000000004</v>
      </c>
      <c r="E3" s="34">
        <f t="shared" si="6"/>
        <v>2929235.3000000003</v>
      </c>
      <c r="F3" s="34">
        <f t="shared" ref="F3:J3" si="7">F8+F10</f>
        <v>2851273.8000000007</v>
      </c>
      <c r="G3" s="34">
        <f t="shared" si="7"/>
        <v>2851273.8000000007</v>
      </c>
      <c r="H3" s="34">
        <f t="shared" si="7"/>
        <v>2851273.8000000007</v>
      </c>
      <c r="I3" s="34">
        <f t="shared" si="7"/>
        <v>2851273.8000000007</v>
      </c>
      <c r="J3" s="34">
        <f t="shared" si="7"/>
        <v>21340128.400000006</v>
      </c>
    </row>
    <row r="4" spans="1:14">
      <c r="A4" s="213" t="s">
        <v>179</v>
      </c>
      <c r="B4" s="214" t="s">
        <v>3</v>
      </c>
      <c r="C4" s="215" t="s">
        <v>180</v>
      </c>
      <c r="D4" s="215"/>
      <c r="E4" s="215"/>
      <c r="F4" s="215"/>
      <c r="G4" s="215"/>
      <c r="H4" s="215"/>
      <c r="I4" s="215"/>
      <c r="J4" s="215"/>
    </row>
    <row r="5" spans="1:14" ht="37.5" customHeight="1">
      <c r="A5" s="213"/>
      <c r="B5" s="214"/>
      <c r="C5" s="48">
        <v>2024</v>
      </c>
      <c r="D5" s="48">
        <v>2025</v>
      </c>
      <c r="E5" s="48">
        <v>2026</v>
      </c>
      <c r="F5" s="48">
        <v>2027</v>
      </c>
      <c r="G5" s="48">
        <v>2028</v>
      </c>
      <c r="H5" s="48">
        <v>2029</v>
      </c>
      <c r="I5" s="48">
        <v>2030</v>
      </c>
      <c r="J5" s="49" t="s">
        <v>6</v>
      </c>
    </row>
    <row r="6" spans="1:14">
      <c r="A6" s="50">
        <v>1</v>
      </c>
      <c r="B6" s="51">
        <v>4</v>
      </c>
      <c r="C6" s="52">
        <v>2</v>
      </c>
      <c r="D6" s="52">
        <v>3</v>
      </c>
      <c r="E6" s="52">
        <v>4</v>
      </c>
      <c r="F6" s="52">
        <v>5</v>
      </c>
      <c r="G6" s="52">
        <v>6</v>
      </c>
      <c r="H6" s="52">
        <v>7</v>
      </c>
      <c r="I6" s="52">
        <v>8</v>
      </c>
      <c r="J6" s="52">
        <v>9</v>
      </c>
    </row>
    <row r="7" spans="1:14" ht="24">
      <c r="A7" s="53" t="s">
        <v>5</v>
      </c>
      <c r="B7" s="54">
        <v>39483185.100000001</v>
      </c>
      <c r="C7" s="55">
        <f t="shared" ref="C7:I12" si="8">C19+C61+C103+C145+C163+C181+C265+C307+C343+C367+C379+C391+C469+C506+C524+C536+C656+C740+C752+C764</f>
        <v>6958742.2999999998</v>
      </c>
      <c r="D7" s="55">
        <f t="shared" si="8"/>
        <v>5810899.7000000011</v>
      </c>
      <c r="E7" s="55">
        <f t="shared" si="8"/>
        <v>5813055.1000000015</v>
      </c>
      <c r="F7" s="55">
        <f t="shared" si="8"/>
        <v>5735093.6000000006</v>
      </c>
      <c r="G7" s="55">
        <f t="shared" si="8"/>
        <v>5735093.6000000006</v>
      </c>
      <c r="H7" s="55">
        <f t="shared" si="8"/>
        <v>5735093.6000000006</v>
      </c>
      <c r="I7" s="55">
        <f t="shared" si="8"/>
        <v>5735093.6000000006</v>
      </c>
      <c r="J7" s="56">
        <f t="shared" ref="J7:J18" si="9">SUM(C7:I7)</f>
        <v>41523071.500000007</v>
      </c>
      <c r="N7" s="45"/>
    </row>
    <row r="8" spans="1:14">
      <c r="A8" s="53" t="s">
        <v>181</v>
      </c>
      <c r="B8" s="54"/>
      <c r="C8" s="55">
        <f t="shared" si="8"/>
        <v>806542</v>
      </c>
      <c r="D8" s="55">
        <f t="shared" si="8"/>
        <v>67361</v>
      </c>
      <c r="E8" s="55">
        <f t="shared" si="8"/>
        <v>69385.8</v>
      </c>
      <c r="F8" s="55">
        <f t="shared" si="8"/>
        <v>0</v>
      </c>
      <c r="G8" s="55">
        <f t="shared" si="8"/>
        <v>0</v>
      </c>
      <c r="H8" s="55">
        <f t="shared" si="8"/>
        <v>0</v>
      </c>
      <c r="I8" s="55">
        <f t="shared" si="8"/>
        <v>0</v>
      </c>
      <c r="J8" s="56">
        <f t="shared" si="9"/>
        <v>943288.8</v>
      </c>
      <c r="N8" s="45"/>
    </row>
    <row r="9" spans="1:14" ht="24">
      <c r="A9" s="53" t="s">
        <v>169</v>
      </c>
      <c r="B9" s="54"/>
      <c r="C9" s="55">
        <f t="shared" si="8"/>
        <v>5986289.3000000007</v>
      </c>
      <c r="D9" s="55">
        <f t="shared" si="8"/>
        <v>5577627.7000000002</v>
      </c>
      <c r="E9" s="55">
        <f t="shared" si="8"/>
        <v>5577758.3000000007</v>
      </c>
      <c r="F9" s="55">
        <f t="shared" si="8"/>
        <v>5569182.6000000006</v>
      </c>
      <c r="G9" s="55">
        <f t="shared" si="8"/>
        <v>5569182.6000000006</v>
      </c>
      <c r="H9" s="55">
        <f t="shared" si="8"/>
        <v>5569182.6000000006</v>
      </c>
      <c r="I9" s="55">
        <f t="shared" si="8"/>
        <v>5569182.6000000006</v>
      </c>
      <c r="J9" s="56">
        <f t="shared" si="9"/>
        <v>39418405.700000003</v>
      </c>
      <c r="N9" s="45"/>
    </row>
    <row r="10" spans="1:14">
      <c r="A10" s="53" t="s">
        <v>7</v>
      </c>
      <c r="B10" s="54">
        <v>18384878.199999999</v>
      </c>
      <c r="C10" s="55">
        <f t="shared" si="8"/>
        <v>3272176.0000000005</v>
      </c>
      <c r="D10" s="55">
        <f t="shared" si="8"/>
        <v>2859718.9000000004</v>
      </c>
      <c r="E10" s="55">
        <f t="shared" si="8"/>
        <v>2859849.5000000005</v>
      </c>
      <c r="F10" s="55">
        <f t="shared" si="8"/>
        <v>2851273.8000000007</v>
      </c>
      <c r="G10" s="55">
        <f t="shared" si="8"/>
        <v>2851273.8000000007</v>
      </c>
      <c r="H10" s="55">
        <f t="shared" si="8"/>
        <v>2851273.8000000007</v>
      </c>
      <c r="I10" s="55">
        <f t="shared" si="8"/>
        <v>2851273.8000000007</v>
      </c>
      <c r="J10" s="56">
        <f t="shared" si="9"/>
        <v>20396839.600000005</v>
      </c>
      <c r="L10" s="47"/>
      <c r="M10" s="46"/>
      <c r="N10" s="45"/>
    </row>
    <row r="11" spans="1:14">
      <c r="A11" s="53" t="s">
        <v>170</v>
      </c>
      <c r="B11" s="54">
        <v>18993390.699999999</v>
      </c>
      <c r="C11" s="55">
        <f t="shared" si="8"/>
        <v>2714113.3</v>
      </c>
      <c r="D11" s="55">
        <f t="shared" si="8"/>
        <v>2717908.8</v>
      </c>
      <c r="E11" s="55">
        <f t="shared" si="8"/>
        <v>2717908.8</v>
      </c>
      <c r="F11" s="55">
        <f t="shared" si="8"/>
        <v>2717908.8</v>
      </c>
      <c r="G11" s="55">
        <f t="shared" si="8"/>
        <v>2717908.8</v>
      </c>
      <c r="H11" s="55">
        <f t="shared" si="8"/>
        <v>2717908.8</v>
      </c>
      <c r="I11" s="55">
        <f t="shared" si="8"/>
        <v>2717908.8</v>
      </c>
      <c r="J11" s="56">
        <f t="shared" si="9"/>
        <v>19021566.100000001</v>
      </c>
      <c r="L11" s="46"/>
      <c r="M11" s="46"/>
      <c r="N11" s="45"/>
    </row>
    <row r="12" spans="1:14">
      <c r="A12" s="53" t="s">
        <v>171</v>
      </c>
      <c r="B12" s="54">
        <v>1161377</v>
      </c>
      <c r="C12" s="55">
        <f t="shared" si="8"/>
        <v>165911</v>
      </c>
      <c r="D12" s="55">
        <f t="shared" si="8"/>
        <v>165911</v>
      </c>
      <c r="E12" s="55">
        <f t="shared" si="8"/>
        <v>165911</v>
      </c>
      <c r="F12" s="55">
        <f t="shared" si="8"/>
        <v>165911</v>
      </c>
      <c r="G12" s="55">
        <f t="shared" si="8"/>
        <v>165911</v>
      </c>
      <c r="H12" s="55">
        <f t="shared" si="8"/>
        <v>165911</v>
      </c>
      <c r="I12" s="55">
        <f t="shared" si="8"/>
        <v>165911</v>
      </c>
      <c r="J12" s="56">
        <f t="shared" si="9"/>
        <v>1161377</v>
      </c>
      <c r="M12" s="35"/>
      <c r="N12" s="45"/>
    </row>
    <row r="13" spans="1:14" s="32" customFormat="1" ht="51.75" customHeight="1">
      <c r="A13" s="79" t="s">
        <v>202</v>
      </c>
      <c r="B13" s="80">
        <v>1981815.5</v>
      </c>
      <c r="C13" s="81">
        <f>C19+C61+C103+C145+C163</f>
        <v>3593923.6</v>
      </c>
      <c r="D13" s="81">
        <f t="shared" ref="C13:I18" si="10">D19+D61+D103+D145+D163</f>
        <v>3570844.1</v>
      </c>
      <c r="E13" s="81">
        <f t="shared" si="10"/>
        <v>3570604.1</v>
      </c>
      <c r="F13" s="81">
        <f t="shared" si="10"/>
        <v>3570604.1</v>
      </c>
      <c r="G13" s="81">
        <f t="shared" si="10"/>
        <v>3570604.1</v>
      </c>
      <c r="H13" s="81">
        <f t="shared" si="10"/>
        <v>3570604.1</v>
      </c>
      <c r="I13" s="81">
        <f t="shared" si="10"/>
        <v>3570604.1</v>
      </c>
      <c r="J13" s="81">
        <f t="shared" si="9"/>
        <v>25017788.200000003</v>
      </c>
      <c r="K13" s="35"/>
      <c r="L13" s="31"/>
      <c r="M13" s="31"/>
    </row>
    <row r="14" spans="1:14">
      <c r="A14" s="53" t="s">
        <v>181</v>
      </c>
      <c r="B14" s="54">
        <v>0</v>
      </c>
      <c r="C14" s="56">
        <f t="shared" si="10"/>
        <v>0</v>
      </c>
      <c r="D14" s="56">
        <f t="shared" si="10"/>
        <v>0</v>
      </c>
      <c r="E14" s="56">
        <f t="shared" si="10"/>
        <v>0</v>
      </c>
      <c r="F14" s="56">
        <f t="shared" si="10"/>
        <v>0</v>
      </c>
      <c r="G14" s="56">
        <f t="shared" si="10"/>
        <v>0</v>
      </c>
      <c r="H14" s="56">
        <f t="shared" si="10"/>
        <v>0</v>
      </c>
      <c r="I14" s="56">
        <f t="shared" si="10"/>
        <v>0</v>
      </c>
      <c r="J14" s="56">
        <f t="shared" si="9"/>
        <v>0</v>
      </c>
    </row>
    <row r="15" spans="1:14" ht="24">
      <c r="A15" s="53" t="s">
        <v>169</v>
      </c>
      <c r="B15" s="54"/>
      <c r="C15" s="56">
        <f t="shared" si="10"/>
        <v>3456597.7</v>
      </c>
      <c r="D15" s="56">
        <f t="shared" si="10"/>
        <v>3433518.2</v>
      </c>
      <c r="E15" s="56">
        <f t="shared" si="10"/>
        <v>3433278.2</v>
      </c>
      <c r="F15" s="56">
        <f t="shared" si="10"/>
        <v>3433278.2</v>
      </c>
      <c r="G15" s="56">
        <f t="shared" si="10"/>
        <v>3433278.2</v>
      </c>
      <c r="H15" s="56">
        <f t="shared" si="10"/>
        <v>3433278.2</v>
      </c>
      <c r="I15" s="56">
        <f t="shared" si="10"/>
        <v>3433278.2</v>
      </c>
      <c r="J15" s="56">
        <f t="shared" si="9"/>
        <v>24056506.899999999</v>
      </c>
    </row>
    <row r="16" spans="1:14">
      <c r="A16" s="53" t="s">
        <v>7</v>
      </c>
      <c r="B16" s="54">
        <v>1453389.7000000002</v>
      </c>
      <c r="C16" s="56">
        <f t="shared" si="10"/>
        <v>1498163.4000000001</v>
      </c>
      <c r="D16" s="56">
        <f t="shared" si="10"/>
        <v>1475083.9000000001</v>
      </c>
      <c r="E16" s="56">
        <f t="shared" si="10"/>
        <v>1474843.9000000001</v>
      </c>
      <c r="F16" s="56">
        <f t="shared" si="10"/>
        <v>1474843.9000000001</v>
      </c>
      <c r="G16" s="56">
        <f t="shared" si="10"/>
        <v>1474843.9000000001</v>
      </c>
      <c r="H16" s="56">
        <f t="shared" si="10"/>
        <v>1474843.9000000001</v>
      </c>
      <c r="I16" s="56">
        <f t="shared" si="10"/>
        <v>1474843.9000000001</v>
      </c>
      <c r="J16" s="56">
        <f t="shared" si="9"/>
        <v>10347466.800000001</v>
      </c>
    </row>
    <row r="17" spans="1:13">
      <c r="A17" s="53" t="s">
        <v>170</v>
      </c>
      <c r="B17" s="54">
        <v>387573.9</v>
      </c>
      <c r="C17" s="56">
        <f t="shared" si="10"/>
        <v>1958434.2999999998</v>
      </c>
      <c r="D17" s="56">
        <f t="shared" si="10"/>
        <v>1958434.2999999998</v>
      </c>
      <c r="E17" s="56">
        <f t="shared" si="10"/>
        <v>1958434.2999999998</v>
      </c>
      <c r="F17" s="56">
        <f t="shared" si="10"/>
        <v>1958434.2999999998</v>
      </c>
      <c r="G17" s="56">
        <f t="shared" si="10"/>
        <v>1958434.2999999998</v>
      </c>
      <c r="H17" s="56">
        <f t="shared" si="10"/>
        <v>1958434.2999999998</v>
      </c>
      <c r="I17" s="56">
        <f t="shared" si="10"/>
        <v>1958434.2999999998</v>
      </c>
      <c r="J17" s="56">
        <f t="shared" si="9"/>
        <v>13709040.100000001</v>
      </c>
    </row>
    <row r="18" spans="1:13">
      <c r="A18" s="53" t="s">
        <v>171</v>
      </c>
      <c r="B18" s="54">
        <v>140851.9</v>
      </c>
      <c r="C18" s="56">
        <f t="shared" si="10"/>
        <v>137325.9</v>
      </c>
      <c r="D18" s="56">
        <f t="shared" si="10"/>
        <v>137325.9</v>
      </c>
      <c r="E18" s="56">
        <f t="shared" si="10"/>
        <v>137325.9</v>
      </c>
      <c r="F18" s="56">
        <f t="shared" si="10"/>
        <v>137325.9</v>
      </c>
      <c r="G18" s="56">
        <f t="shared" si="10"/>
        <v>137325.9</v>
      </c>
      <c r="H18" s="56">
        <f t="shared" si="10"/>
        <v>137325.9</v>
      </c>
      <c r="I18" s="56">
        <f t="shared" si="10"/>
        <v>137325.9</v>
      </c>
      <c r="J18" s="56">
        <f t="shared" si="9"/>
        <v>961281.3</v>
      </c>
    </row>
    <row r="19" spans="1:13" s="32" customFormat="1" ht="24">
      <c r="A19" s="139" t="s">
        <v>214</v>
      </c>
      <c r="B19" s="80">
        <v>1981815.5</v>
      </c>
      <c r="C19" s="56">
        <f>C31</f>
        <v>323947.40000000002</v>
      </c>
      <c r="D19" s="56">
        <f t="shared" ref="D19:I19" si="11">D31</f>
        <v>300294.3</v>
      </c>
      <c r="E19" s="56">
        <f t="shared" si="11"/>
        <v>300294.3</v>
      </c>
      <c r="F19" s="56">
        <f t="shared" si="11"/>
        <v>300294.3</v>
      </c>
      <c r="G19" s="56">
        <f t="shared" si="11"/>
        <v>300294.3</v>
      </c>
      <c r="H19" s="56">
        <f t="shared" si="11"/>
        <v>300294.3</v>
      </c>
      <c r="I19" s="56">
        <f t="shared" si="11"/>
        <v>300294.3</v>
      </c>
      <c r="J19" s="56">
        <f t="shared" ref="J19:J70" si="12">SUM(C19:I19)</f>
        <v>2125713.2000000002</v>
      </c>
      <c r="K19" s="35"/>
    </row>
    <row r="20" spans="1:13">
      <c r="A20" s="53" t="s">
        <v>8</v>
      </c>
      <c r="B20" s="54">
        <v>0</v>
      </c>
      <c r="C20" s="55">
        <f t="shared" ref="C20:I24" si="13">C32</f>
        <v>0</v>
      </c>
      <c r="D20" s="55">
        <f t="shared" si="13"/>
        <v>0</v>
      </c>
      <c r="E20" s="55">
        <f t="shared" si="13"/>
        <v>0</v>
      </c>
      <c r="F20" s="55">
        <f t="shared" si="13"/>
        <v>0</v>
      </c>
      <c r="G20" s="55">
        <f t="shared" si="13"/>
        <v>0</v>
      </c>
      <c r="H20" s="55">
        <f t="shared" si="13"/>
        <v>0</v>
      </c>
      <c r="I20" s="55">
        <f t="shared" si="13"/>
        <v>0</v>
      </c>
      <c r="J20" s="55">
        <f t="shared" si="12"/>
        <v>0</v>
      </c>
    </row>
    <row r="21" spans="1:13" ht="24">
      <c r="A21" s="53" t="s">
        <v>169</v>
      </c>
      <c r="B21" s="54"/>
      <c r="C21" s="55">
        <f>C33</f>
        <v>303825.7</v>
      </c>
      <c r="D21" s="55">
        <f t="shared" si="13"/>
        <v>280172.59999999998</v>
      </c>
      <c r="E21" s="55">
        <f t="shared" si="13"/>
        <v>280172.59999999998</v>
      </c>
      <c r="F21" s="55">
        <f t="shared" si="13"/>
        <v>280172.59999999998</v>
      </c>
      <c r="G21" s="55">
        <f t="shared" si="13"/>
        <v>280172.59999999998</v>
      </c>
      <c r="H21" s="55">
        <f t="shared" si="13"/>
        <v>280172.59999999998</v>
      </c>
      <c r="I21" s="55">
        <f t="shared" si="13"/>
        <v>280172.59999999998</v>
      </c>
      <c r="J21" s="55">
        <f>SUM(C21:I21)</f>
        <v>1984861.3000000003</v>
      </c>
    </row>
    <row r="22" spans="1:13">
      <c r="A22" s="137" t="s">
        <v>7</v>
      </c>
      <c r="B22" s="54">
        <v>1453389.7000000002</v>
      </c>
      <c r="C22" s="74">
        <f>C34</f>
        <v>248458</v>
      </c>
      <c r="D22" s="74">
        <f t="shared" si="13"/>
        <v>224804.9</v>
      </c>
      <c r="E22" s="74">
        <f t="shared" si="13"/>
        <v>224804.9</v>
      </c>
      <c r="F22" s="55">
        <f t="shared" si="13"/>
        <v>224804.9</v>
      </c>
      <c r="G22" s="55">
        <f t="shared" si="13"/>
        <v>224804.9</v>
      </c>
      <c r="H22" s="55">
        <f t="shared" si="13"/>
        <v>224804.9</v>
      </c>
      <c r="I22" s="55">
        <f t="shared" si="13"/>
        <v>224804.9</v>
      </c>
      <c r="J22" s="55">
        <f t="shared" si="12"/>
        <v>1597287.4</v>
      </c>
      <c r="L22" s="32"/>
      <c r="M22" s="32"/>
    </row>
    <row r="23" spans="1:13">
      <c r="A23" s="53" t="s">
        <v>170</v>
      </c>
      <c r="B23" s="54">
        <v>387573.9</v>
      </c>
      <c r="C23" s="55">
        <f t="shared" si="13"/>
        <v>55367.7</v>
      </c>
      <c r="D23" s="55">
        <f t="shared" si="13"/>
        <v>55367.7</v>
      </c>
      <c r="E23" s="55">
        <f t="shared" si="13"/>
        <v>55367.7</v>
      </c>
      <c r="F23" s="55">
        <f t="shared" si="13"/>
        <v>55367.7</v>
      </c>
      <c r="G23" s="55">
        <f t="shared" si="13"/>
        <v>55367.7</v>
      </c>
      <c r="H23" s="55">
        <f t="shared" si="13"/>
        <v>55367.7</v>
      </c>
      <c r="I23" s="55">
        <f t="shared" si="13"/>
        <v>55367.7</v>
      </c>
      <c r="J23" s="55">
        <f t="shared" si="12"/>
        <v>387573.9</v>
      </c>
    </row>
    <row r="24" spans="1:13">
      <c r="A24" s="53" t="s">
        <v>171</v>
      </c>
      <c r="B24" s="54">
        <v>140851.9</v>
      </c>
      <c r="C24" s="55">
        <f t="shared" si="13"/>
        <v>20121.7</v>
      </c>
      <c r="D24" s="55">
        <f t="shared" si="13"/>
        <v>20121.7</v>
      </c>
      <c r="E24" s="55">
        <f t="shared" si="13"/>
        <v>20121.7</v>
      </c>
      <c r="F24" s="55">
        <f t="shared" si="13"/>
        <v>20121.7</v>
      </c>
      <c r="G24" s="55">
        <f t="shared" si="13"/>
        <v>20121.7</v>
      </c>
      <c r="H24" s="55">
        <f t="shared" si="13"/>
        <v>20121.7</v>
      </c>
      <c r="I24" s="55">
        <f t="shared" si="13"/>
        <v>20121.7</v>
      </c>
      <c r="J24" s="55">
        <f t="shared" si="12"/>
        <v>140851.9</v>
      </c>
    </row>
    <row r="25" spans="1:13" s="40" customFormat="1" ht="36" hidden="1">
      <c r="A25" s="53" t="s">
        <v>215</v>
      </c>
      <c r="B25" s="59">
        <v>1940060.5</v>
      </c>
      <c r="C25" s="60">
        <f>C26+C27</f>
        <v>277151.5</v>
      </c>
      <c r="D25" s="60">
        <f t="shared" ref="D25:I25" si="14">D26+D27</f>
        <v>277151.5</v>
      </c>
      <c r="E25" s="60">
        <f t="shared" si="14"/>
        <v>277151.5</v>
      </c>
      <c r="F25" s="60">
        <f t="shared" si="14"/>
        <v>277151.5</v>
      </c>
      <c r="G25" s="60">
        <f t="shared" si="14"/>
        <v>277151.5</v>
      </c>
      <c r="H25" s="60">
        <f t="shared" si="14"/>
        <v>277151.5</v>
      </c>
      <c r="I25" s="60">
        <f t="shared" si="14"/>
        <v>277151.5</v>
      </c>
      <c r="J25" s="60">
        <f t="shared" si="12"/>
        <v>1940060.5</v>
      </c>
      <c r="K25" s="35"/>
      <c r="L25" s="39"/>
    </row>
    <row r="26" spans="1:13" s="40" customFormat="1" hidden="1">
      <c r="A26" s="53" t="s">
        <v>176</v>
      </c>
      <c r="B26" s="59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0">
        <f t="shared" si="12"/>
        <v>0</v>
      </c>
      <c r="K26" s="35"/>
      <c r="L26" s="39"/>
    </row>
    <row r="27" spans="1:13" s="40" customFormat="1" ht="24" hidden="1">
      <c r="A27" s="53" t="s">
        <v>169</v>
      </c>
      <c r="B27" s="59">
        <f>B28+B29</f>
        <v>1799208.6</v>
      </c>
      <c r="C27" s="60">
        <f>C28+C29+C30</f>
        <v>277151.5</v>
      </c>
      <c r="D27" s="60">
        <f t="shared" ref="D27:I27" si="15">D28+D29+D30</f>
        <v>277151.5</v>
      </c>
      <c r="E27" s="60">
        <f t="shared" si="15"/>
        <v>277151.5</v>
      </c>
      <c r="F27" s="60">
        <f t="shared" si="15"/>
        <v>277151.5</v>
      </c>
      <c r="G27" s="60">
        <f t="shared" si="15"/>
        <v>277151.5</v>
      </c>
      <c r="H27" s="60">
        <f t="shared" si="15"/>
        <v>277151.5</v>
      </c>
      <c r="I27" s="60">
        <f t="shared" si="15"/>
        <v>277151.5</v>
      </c>
      <c r="J27" s="60">
        <f t="shared" si="12"/>
        <v>1940060.5</v>
      </c>
      <c r="K27" s="35"/>
      <c r="L27" s="39"/>
    </row>
    <row r="28" spans="1:13" s="40" customFormat="1" hidden="1">
      <c r="A28" s="53" t="s">
        <v>7</v>
      </c>
      <c r="B28" s="59">
        <v>1411634.7000000002</v>
      </c>
      <c r="C28" s="60">
        <v>201662.1</v>
      </c>
      <c r="D28" s="60">
        <v>201662.1</v>
      </c>
      <c r="E28" s="60">
        <v>201662.1</v>
      </c>
      <c r="F28" s="60">
        <v>201662.1</v>
      </c>
      <c r="G28" s="60">
        <v>201662.1</v>
      </c>
      <c r="H28" s="60">
        <v>201662.1</v>
      </c>
      <c r="I28" s="60">
        <v>201662.1</v>
      </c>
      <c r="J28" s="60">
        <f t="shared" si="12"/>
        <v>1411634.7000000002</v>
      </c>
      <c r="K28" s="35"/>
      <c r="L28" s="39"/>
    </row>
    <row r="29" spans="1:13" s="40" customFormat="1" hidden="1">
      <c r="A29" s="53" t="s">
        <v>177</v>
      </c>
      <c r="B29" s="59">
        <v>387573.9</v>
      </c>
      <c r="C29" s="60">
        <v>55367.7</v>
      </c>
      <c r="D29" s="60">
        <v>55367.7</v>
      </c>
      <c r="E29" s="60">
        <v>55367.7</v>
      </c>
      <c r="F29" s="60">
        <v>55367.7</v>
      </c>
      <c r="G29" s="60">
        <v>55367.7</v>
      </c>
      <c r="H29" s="60">
        <v>55367.7</v>
      </c>
      <c r="I29" s="60">
        <v>55367.7</v>
      </c>
      <c r="J29" s="60">
        <f t="shared" si="12"/>
        <v>387573.9</v>
      </c>
      <c r="K29" s="35"/>
      <c r="L29" s="39"/>
    </row>
    <row r="30" spans="1:13" s="40" customFormat="1" hidden="1">
      <c r="A30" s="53" t="s">
        <v>178</v>
      </c>
      <c r="B30" s="59">
        <v>140851.9</v>
      </c>
      <c r="C30" s="60">
        <f>3087.7+17034</f>
        <v>20121.7</v>
      </c>
      <c r="D30" s="60">
        <f>3087.7+17034</f>
        <v>20121.7</v>
      </c>
      <c r="E30" s="60">
        <f t="shared" ref="E30:I30" si="16">3087.7+17034</f>
        <v>20121.7</v>
      </c>
      <c r="F30" s="60">
        <f t="shared" si="16"/>
        <v>20121.7</v>
      </c>
      <c r="G30" s="60">
        <f t="shared" si="16"/>
        <v>20121.7</v>
      </c>
      <c r="H30" s="60">
        <f t="shared" si="16"/>
        <v>20121.7</v>
      </c>
      <c r="I30" s="60">
        <f t="shared" si="16"/>
        <v>20121.7</v>
      </c>
      <c r="J30" s="60">
        <f t="shared" si="12"/>
        <v>140851.9</v>
      </c>
      <c r="K30" s="35"/>
      <c r="L30" s="39"/>
    </row>
    <row r="31" spans="1:13" ht="36">
      <c r="A31" s="53" t="s">
        <v>243</v>
      </c>
      <c r="B31" s="54">
        <v>1940060.5</v>
      </c>
      <c r="C31" s="55">
        <f>C32+C33+C36</f>
        <v>323947.40000000002</v>
      </c>
      <c r="D31" s="55">
        <f t="shared" ref="D31:I31" si="17">D32+D33+D36</f>
        <v>300294.3</v>
      </c>
      <c r="E31" s="55">
        <f t="shared" si="17"/>
        <v>300294.3</v>
      </c>
      <c r="F31" s="55">
        <f t="shared" si="17"/>
        <v>300294.3</v>
      </c>
      <c r="G31" s="55">
        <f t="shared" si="17"/>
        <v>300294.3</v>
      </c>
      <c r="H31" s="55">
        <f t="shared" si="17"/>
        <v>300294.3</v>
      </c>
      <c r="I31" s="55">
        <f t="shared" si="17"/>
        <v>300294.3</v>
      </c>
      <c r="J31" s="55">
        <f t="shared" si="12"/>
        <v>2125713.2000000002</v>
      </c>
    </row>
    <row r="32" spans="1:13">
      <c r="A32" s="53" t="s">
        <v>176</v>
      </c>
      <c r="B32" s="54">
        <v>0</v>
      </c>
      <c r="C32" s="55">
        <f t="shared" ref="C32:I32" si="18">C38+C44+C50+C56+C26</f>
        <v>0</v>
      </c>
      <c r="D32" s="55">
        <f t="shared" si="18"/>
        <v>0</v>
      </c>
      <c r="E32" s="55">
        <f t="shared" si="18"/>
        <v>0</v>
      </c>
      <c r="F32" s="55">
        <f t="shared" si="18"/>
        <v>0</v>
      </c>
      <c r="G32" s="55">
        <f t="shared" si="18"/>
        <v>0</v>
      </c>
      <c r="H32" s="55">
        <f t="shared" si="18"/>
        <v>0</v>
      </c>
      <c r="I32" s="55">
        <f t="shared" si="18"/>
        <v>0</v>
      </c>
      <c r="J32" s="55">
        <f t="shared" si="12"/>
        <v>0</v>
      </c>
    </row>
    <row r="33" spans="1:12" ht="24">
      <c r="A33" s="53" t="s">
        <v>169</v>
      </c>
      <c r="B33" s="54">
        <f>B34+B35</f>
        <v>1799208.6</v>
      </c>
      <c r="C33" s="55">
        <f>C34+C35</f>
        <v>303825.7</v>
      </c>
      <c r="D33" s="55">
        <f t="shared" ref="D33:I33" si="19">D34+D35</f>
        <v>280172.59999999998</v>
      </c>
      <c r="E33" s="55">
        <f t="shared" si="19"/>
        <v>280172.59999999998</v>
      </c>
      <c r="F33" s="55">
        <f t="shared" si="19"/>
        <v>280172.59999999998</v>
      </c>
      <c r="G33" s="55">
        <f t="shared" si="19"/>
        <v>280172.59999999998</v>
      </c>
      <c r="H33" s="55">
        <f t="shared" si="19"/>
        <v>280172.59999999998</v>
      </c>
      <c r="I33" s="55">
        <f t="shared" si="19"/>
        <v>280172.59999999998</v>
      </c>
      <c r="J33" s="55">
        <f>SUM(C33:I33)</f>
        <v>1984861.3000000003</v>
      </c>
    </row>
    <row r="34" spans="1:12">
      <c r="A34" s="53" t="s">
        <v>7</v>
      </c>
      <c r="B34" s="54">
        <v>1411634.7000000002</v>
      </c>
      <c r="C34" s="55">
        <v>248458</v>
      </c>
      <c r="D34" s="55">
        <v>224804.9</v>
      </c>
      <c r="E34" s="55">
        <v>224804.9</v>
      </c>
      <c r="F34" s="55">
        <v>224804.9</v>
      </c>
      <c r="G34" s="55">
        <v>224804.9</v>
      </c>
      <c r="H34" s="55">
        <v>224804.9</v>
      </c>
      <c r="I34" s="55">
        <v>224804.9</v>
      </c>
      <c r="J34" s="55">
        <f>SUM(C34:I34)</f>
        <v>1597287.4</v>
      </c>
    </row>
    <row r="35" spans="1:12">
      <c r="A35" s="53" t="s">
        <v>177</v>
      </c>
      <c r="B35" s="54">
        <v>387573.9</v>
      </c>
      <c r="C35" s="55">
        <v>55367.7</v>
      </c>
      <c r="D35" s="55">
        <v>55367.7</v>
      </c>
      <c r="E35" s="55">
        <v>55367.7</v>
      </c>
      <c r="F35" s="55">
        <v>55367.7</v>
      </c>
      <c r="G35" s="55">
        <v>55367.7</v>
      </c>
      <c r="H35" s="55">
        <v>55367.7</v>
      </c>
      <c r="I35" s="55">
        <v>55367.7</v>
      </c>
      <c r="J35" s="55">
        <f t="shared" si="12"/>
        <v>387573.9</v>
      </c>
    </row>
    <row r="36" spans="1:12" ht="20.25" customHeight="1">
      <c r="A36" s="53" t="s">
        <v>178</v>
      </c>
      <c r="B36" s="54">
        <v>140851.9</v>
      </c>
      <c r="C36" s="55">
        <v>20121.7</v>
      </c>
      <c r="D36" s="55">
        <v>20121.7</v>
      </c>
      <c r="E36" s="55">
        <v>20121.7</v>
      </c>
      <c r="F36" s="55">
        <v>20121.7</v>
      </c>
      <c r="G36" s="55">
        <v>20121.7</v>
      </c>
      <c r="H36" s="55">
        <v>20121.7</v>
      </c>
      <c r="I36" s="55">
        <v>20121.7</v>
      </c>
      <c r="J36" s="55">
        <f t="shared" si="12"/>
        <v>140851.9</v>
      </c>
    </row>
    <row r="37" spans="1:12" s="122" customFormat="1" ht="60" hidden="1">
      <c r="A37" s="118" t="s">
        <v>190</v>
      </c>
      <c r="B37" s="119">
        <v>1575</v>
      </c>
      <c r="C37" s="120">
        <f>C38+C39</f>
        <v>225</v>
      </c>
      <c r="D37" s="120">
        <f t="shared" ref="D37:I37" si="20">D38+D39</f>
        <v>225</v>
      </c>
      <c r="E37" s="120">
        <f t="shared" si="20"/>
        <v>225</v>
      </c>
      <c r="F37" s="120">
        <f t="shared" si="20"/>
        <v>225</v>
      </c>
      <c r="G37" s="120">
        <f t="shared" si="20"/>
        <v>225</v>
      </c>
      <c r="H37" s="120">
        <f t="shared" si="20"/>
        <v>225</v>
      </c>
      <c r="I37" s="120">
        <f t="shared" si="20"/>
        <v>225</v>
      </c>
      <c r="J37" s="120">
        <f t="shared" si="12"/>
        <v>1575</v>
      </c>
      <c r="K37" s="35"/>
      <c r="L37" s="121"/>
    </row>
    <row r="38" spans="1:12" s="122" customFormat="1" hidden="1">
      <c r="A38" s="118" t="s">
        <v>176</v>
      </c>
      <c r="B38" s="119">
        <v>0</v>
      </c>
      <c r="C38" s="120">
        <v>0</v>
      </c>
      <c r="D38" s="120">
        <v>0</v>
      </c>
      <c r="E38" s="120">
        <v>0</v>
      </c>
      <c r="F38" s="120">
        <v>0</v>
      </c>
      <c r="G38" s="120">
        <v>0</v>
      </c>
      <c r="H38" s="120">
        <v>0</v>
      </c>
      <c r="I38" s="120">
        <v>0</v>
      </c>
      <c r="J38" s="120">
        <f t="shared" si="12"/>
        <v>0</v>
      </c>
      <c r="K38" s="35"/>
      <c r="L38" s="121"/>
    </row>
    <row r="39" spans="1:12" s="122" customFormat="1" ht="24" hidden="1">
      <c r="A39" s="118" t="s">
        <v>169</v>
      </c>
      <c r="B39" s="119">
        <v>0</v>
      </c>
      <c r="C39" s="120">
        <f>C40+C41+C42</f>
        <v>225</v>
      </c>
      <c r="D39" s="120">
        <f t="shared" ref="D39:I39" si="21">D40+D41+D42</f>
        <v>225</v>
      </c>
      <c r="E39" s="120">
        <f t="shared" si="21"/>
        <v>225</v>
      </c>
      <c r="F39" s="120">
        <f t="shared" si="21"/>
        <v>225</v>
      </c>
      <c r="G39" s="120">
        <f t="shared" si="21"/>
        <v>225</v>
      </c>
      <c r="H39" s="120">
        <f t="shared" si="21"/>
        <v>225</v>
      </c>
      <c r="I39" s="120">
        <f t="shared" si="21"/>
        <v>225</v>
      </c>
      <c r="J39" s="120">
        <f t="shared" si="12"/>
        <v>1575</v>
      </c>
      <c r="K39" s="35"/>
      <c r="L39" s="121"/>
    </row>
    <row r="40" spans="1:12" s="122" customFormat="1" hidden="1">
      <c r="A40" s="118" t="s">
        <v>7</v>
      </c>
      <c r="B40" s="119">
        <v>1575</v>
      </c>
      <c r="C40" s="120">
        <v>225</v>
      </c>
      <c r="D40" s="120">
        <v>225</v>
      </c>
      <c r="E40" s="120">
        <v>225</v>
      </c>
      <c r="F40" s="120">
        <v>225</v>
      </c>
      <c r="G40" s="120">
        <v>225</v>
      </c>
      <c r="H40" s="120">
        <v>225</v>
      </c>
      <c r="I40" s="120">
        <v>225</v>
      </c>
      <c r="J40" s="120">
        <f t="shared" si="12"/>
        <v>1575</v>
      </c>
      <c r="K40" s="35"/>
      <c r="L40" s="121"/>
    </row>
    <row r="41" spans="1:12" s="122" customFormat="1" hidden="1">
      <c r="A41" s="118" t="s">
        <v>177</v>
      </c>
      <c r="B41" s="119">
        <v>0</v>
      </c>
      <c r="C41" s="120">
        <v>0</v>
      </c>
      <c r="D41" s="120">
        <v>0</v>
      </c>
      <c r="E41" s="120">
        <v>0</v>
      </c>
      <c r="F41" s="120">
        <v>0</v>
      </c>
      <c r="G41" s="120">
        <v>0</v>
      </c>
      <c r="H41" s="120">
        <v>0</v>
      </c>
      <c r="I41" s="120">
        <v>0</v>
      </c>
      <c r="J41" s="120">
        <f t="shared" si="12"/>
        <v>0</v>
      </c>
      <c r="K41" s="35"/>
      <c r="L41" s="121"/>
    </row>
    <row r="42" spans="1:12" s="122" customFormat="1" hidden="1">
      <c r="A42" s="118" t="s">
        <v>178</v>
      </c>
      <c r="B42" s="119">
        <v>0</v>
      </c>
      <c r="C42" s="120">
        <v>0</v>
      </c>
      <c r="D42" s="120">
        <v>0</v>
      </c>
      <c r="E42" s="120">
        <v>0</v>
      </c>
      <c r="F42" s="120">
        <v>0</v>
      </c>
      <c r="G42" s="120">
        <v>0</v>
      </c>
      <c r="H42" s="120">
        <v>0</v>
      </c>
      <c r="I42" s="120">
        <v>0</v>
      </c>
      <c r="J42" s="120">
        <f t="shared" si="12"/>
        <v>0</v>
      </c>
      <c r="K42" s="35"/>
      <c r="L42" s="121"/>
    </row>
    <row r="43" spans="1:12" s="122" customFormat="1" ht="48" hidden="1">
      <c r="A43" s="118" t="s">
        <v>182</v>
      </c>
      <c r="B43" s="119">
        <v>3290</v>
      </c>
      <c r="C43" s="120">
        <f>C44+C45</f>
        <v>470</v>
      </c>
      <c r="D43" s="120">
        <f t="shared" ref="D43:I43" si="22">D44+D45</f>
        <v>470</v>
      </c>
      <c r="E43" s="120">
        <f t="shared" si="22"/>
        <v>470</v>
      </c>
      <c r="F43" s="120">
        <f t="shared" si="22"/>
        <v>470</v>
      </c>
      <c r="G43" s="120">
        <f t="shared" si="22"/>
        <v>470</v>
      </c>
      <c r="H43" s="120">
        <f t="shared" si="22"/>
        <v>470</v>
      </c>
      <c r="I43" s="120">
        <f t="shared" si="22"/>
        <v>470</v>
      </c>
      <c r="J43" s="120">
        <f t="shared" si="12"/>
        <v>3290</v>
      </c>
      <c r="K43" s="35"/>
      <c r="L43" s="121"/>
    </row>
    <row r="44" spans="1:12" s="122" customFormat="1" hidden="1">
      <c r="A44" s="118" t="s">
        <v>176</v>
      </c>
      <c r="B44" s="119">
        <v>0</v>
      </c>
      <c r="C44" s="120">
        <v>0</v>
      </c>
      <c r="D44" s="120">
        <v>0</v>
      </c>
      <c r="E44" s="120">
        <v>0</v>
      </c>
      <c r="F44" s="120">
        <v>0</v>
      </c>
      <c r="G44" s="120">
        <v>0</v>
      </c>
      <c r="H44" s="120">
        <v>0</v>
      </c>
      <c r="I44" s="120">
        <v>0</v>
      </c>
      <c r="J44" s="120">
        <f t="shared" si="12"/>
        <v>0</v>
      </c>
      <c r="K44" s="35"/>
      <c r="L44" s="121"/>
    </row>
    <row r="45" spans="1:12" s="122" customFormat="1" ht="24" hidden="1">
      <c r="A45" s="118" t="s">
        <v>169</v>
      </c>
      <c r="B45" s="119"/>
      <c r="C45" s="120">
        <f>C46+C47+C48</f>
        <v>470</v>
      </c>
      <c r="D45" s="120">
        <f t="shared" ref="D45:I45" si="23">D46+D47+D48</f>
        <v>470</v>
      </c>
      <c r="E45" s="120">
        <f t="shared" si="23"/>
        <v>470</v>
      </c>
      <c r="F45" s="120">
        <f t="shared" si="23"/>
        <v>470</v>
      </c>
      <c r="G45" s="120">
        <f t="shared" si="23"/>
        <v>470</v>
      </c>
      <c r="H45" s="120">
        <f t="shared" si="23"/>
        <v>470</v>
      </c>
      <c r="I45" s="120">
        <f t="shared" si="23"/>
        <v>470</v>
      </c>
      <c r="J45" s="120">
        <f t="shared" si="12"/>
        <v>3290</v>
      </c>
      <c r="K45" s="35"/>
      <c r="L45" s="121"/>
    </row>
    <row r="46" spans="1:12" s="122" customFormat="1" hidden="1">
      <c r="A46" s="118" t="s">
        <v>7</v>
      </c>
      <c r="B46" s="119">
        <v>3290</v>
      </c>
      <c r="C46" s="120">
        <v>470</v>
      </c>
      <c r="D46" s="120">
        <v>470</v>
      </c>
      <c r="E46" s="120">
        <v>470</v>
      </c>
      <c r="F46" s="120">
        <v>470</v>
      </c>
      <c r="G46" s="120">
        <v>470</v>
      </c>
      <c r="H46" s="120">
        <v>470</v>
      </c>
      <c r="I46" s="120">
        <v>470</v>
      </c>
      <c r="J46" s="120">
        <f t="shared" si="12"/>
        <v>3290</v>
      </c>
      <c r="K46" s="35"/>
      <c r="L46" s="121"/>
    </row>
    <row r="47" spans="1:12" s="122" customFormat="1" hidden="1">
      <c r="A47" s="118" t="s">
        <v>177</v>
      </c>
      <c r="B47" s="119">
        <v>0</v>
      </c>
      <c r="C47" s="120">
        <v>0</v>
      </c>
      <c r="D47" s="120">
        <v>0</v>
      </c>
      <c r="E47" s="120">
        <v>0</v>
      </c>
      <c r="F47" s="120">
        <v>0</v>
      </c>
      <c r="G47" s="120">
        <v>0</v>
      </c>
      <c r="H47" s="120">
        <v>0</v>
      </c>
      <c r="I47" s="120">
        <v>0</v>
      </c>
      <c r="J47" s="120">
        <f t="shared" si="12"/>
        <v>0</v>
      </c>
      <c r="K47" s="35"/>
      <c r="L47" s="121"/>
    </row>
    <row r="48" spans="1:12" s="122" customFormat="1" hidden="1">
      <c r="A48" s="118" t="s">
        <v>178</v>
      </c>
      <c r="B48" s="119">
        <v>0</v>
      </c>
      <c r="C48" s="120">
        <v>0</v>
      </c>
      <c r="D48" s="120">
        <v>0</v>
      </c>
      <c r="E48" s="120">
        <v>0</v>
      </c>
      <c r="F48" s="120">
        <v>0</v>
      </c>
      <c r="G48" s="120">
        <v>0</v>
      </c>
      <c r="H48" s="120">
        <v>0</v>
      </c>
      <c r="I48" s="120">
        <v>0</v>
      </c>
      <c r="J48" s="120">
        <f t="shared" si="12"/>
        <v>0</v>
      </c>
      <c r="K48" s="35"/>
      <c r="L48" s="121"/>
    </row>
    <row r="49" spans="1:12" s="122" customFormat="1" ht="72" hidden="1">
      <c r="A49" s="118" t="s">
        <v>183</v>
      </c>
      <c r="B49" s="119">
        <v>23450</v>
      </c>
      <c r="C49" s="120">
        <f>C50+C51</f>
        <v>3350</v>
      </c>
      <c r="D49" s="120">
        <f>D50+D51</f>
        <v>3350</v>
      </c>
      <c r="E49" s="120">
        <f>E50+E51</f>
        <v>3350</v>
      </c>
      <c r="F49" s="120">
        <f t="shared" ref="F49:I49" si="24">F50+F51</f>
        <v>3350</v>
      </c>
      <c r="G49" s="120">
        <f t="shared" si="24"/>
        <v>3350</v>
      </c>
      <c r="H49" s="120">
        <f t="shared" si="24"/>
        <v>3350</v>
      </c>
      <c r="I49" s="120">
        <f t="shared" si="24"/>
        <v>3350</v>
      </c>
      <c r="J49" s="120">
        <f t="shared" si="12"/>
        <v>23450</v>
      </c>
      <c r="K49" s="35"/>
      <c r="L49" s="121"/>
    </row>
    <row r="50" spans="1:12" s="122" customFormat="1" hidden="1">
      <c r="A50" s="118" t="s">
        <v>176</v>
      </c>
      <c r="B50" s="119">
        <v>0</v>
      </c>
      <c r="C50" s="120">
        <v>0</v>
      </c>
      <c r="D50" s="120">
        <v>0</v>
      </c>
      <c r="E50" s="120">
        <v>0</v>
      </c>
      <c r="F50" s="120">
        <v>0</v>
      </c>
      <c r="G50" s="120">
        <v>0</v>
      </c>
      <c r="H50" s="120">
        <v>0</v>
      </c>
      <c r="I50" s="120">
        <v>0</v>
      </c>
      <c r="J50" s="120">
        <f t="shared" si="12"/>
        <v>0</v>
      </c>
      <c r="K50" s="35"/>
      <c r="L50" s="121"/>
    </row>
    <row r="51" spans="1:12" s="122" customFormat="1" ht="24" hidden="1">
      <c r="A51" s="118" t="s">
        <v>169</v>
      </c>
      <c r="B51" s="119"/>
      <c r="C51" s="120">
        <f>C52+C53+C54</f>
        <v>3350</v>
      </c>
      <c r="D51" s="120">
        <f>D52+D53+D54</f>
        <v>3350</v>
      </c>
      <c r="E51" s="120">
        <f>SUM(E52:E54)</f>
        <v>3350</v>
      </c>
      <c r="F51" s="120">
        <f t="shared" ref="F51:I51" si="25">SUM(F52:F54)</f>
        <v>3350</v>
      </c>
      <c r="G51" s="120">
        <f t="shared" si="25"/>
        <v>3350</v>
      </c>
      <c r="H51" s="120">
        <f t="shared" si="25"/>
        <v>3350</v>
      </c>
      <c r="I51" s="120">
        <f t="shared" si="25"/>
        <v>3350</v>
      </c>
      <c r="J51" s="120">
        <f t="shared" si="12"/>
        <v>23450</v>
      </c>
      <c r="K51" s="35"/>
      <c r="L51" s="121"/>
    </row>
    <row r="52" spans="1:12" s="122" customFormat="1" hidden="1">
      <c r="A52" s="118" t="s">
        <v>7</v>
      </c>
      <c r="B52" s="119">
        <v>23450</v>
      </c>
      <c r="C52" s="120">
        <v>3350</v>
      </c>
      <c r="D52" s="120">
        <v>3350</v>
      </c>
      <c r="E52" s="120">
        <v>3350</v>
      </c>
      <c r="F52" s="120">
        <v>3350</v>
      </c>
      <c r="G52" s="120">
        <v>3350</v>
      </c>
      <c r="H52" s="120">
        <v>3350</v>
      </c>
      <c r="I52" s="120">
        <v>3350</v>
      </c>
      <c r="J52" s="120">
        <f t="shared" si="12"/>
        <v>23450</v>
      </c>
      <c r="K52" s="35"/>
      <c r="L52" s="121"/>
    </row>
    <row r="53" spans="1:12" s="122" customFormat="1" hidden="1">
      <c r="A53" s="118" t="s">
        <v>177</v>
      </c>
      <c r="B53" s="119">
        <v>0</v>
      </c>
      <c r="C53" s="120">
        <v>0</v>
      </c>
      <c r="D53" s="120">
        <v>0</v>
      </c>
      <c r="E53" s="120">
        <v>0</v>
      </c>
      <c r="F53" s="120">
        <v>0</v>
      </c>
      <c r="G53" s="120">
        <v>0</v>
      </c>
      <c r="H53" s="120">
        <v>0</v>
      </c>
      <c r="I53" s="120">
        <v>0</v>
      </c>
      <c r="J53" s="120">
        <f t="shared" si="12"/>
        <v>0</v>
      </c>
      <c r="K53" s="35"/>
      <c r="L53" s="121"/>
    </row>
    <row r="54" spans="1:12" s="122" customFormat="1" hidden="1">
      <c r="A54" s="118" t="s">
        <v>178</v>
      </c>
      <c r="B54" s="119">
        <v>0</v>
      </c>
      <c r="C54" s="120">
        <v>0</v>
      </c>
      <c r="D54" s="120">
        <v>0</v>
      </c>
      <c r="E54" s="120">
        <v>0</v>
      </c>
      <c r="F54" s="120">
        <v>0</v>
      </c>
      <c r="G54" s="120">
        <v>0</v>
      </c>
      <c r="H54" s="120">
        <v>0</v>
      </c>
      <c r="I54" s="120">
        <v>0</v>
      </c>
      <c r="J54" s="120">
        <f t="shared" si="12"/>
        <v>0</v>
      </c>
      <c r="K54" s="35"/>
      <c r="L54" s="121"/>
    </row>
    <row r="55" spans="1:12" s="122" customFormat="1" ht="48" hidden="1">
      <c r="A55" s="118" t="s">
        <v>184</v>
      </c>
      <c r="B55" s="119">
        <v>13440</v>
      </c>
      <c r="C55" s="120">
        <f>C56+C57</f>
        <v>1220</v>
      </c>
      <c r="D55" s="120">
        <f>D56+D57</f>
        <v>1220</v>
      </c>
      <c r="E55" s="120">
        <f>SUM(E56:E57)</f>
        <v>1220</v>
      </c>
      <c r="F55" s="120">
        <f t="shared" ref="F55:I55" si="26">SUM(F56:F57)</f>
        <v>1220</v>
      </c>
      <c r="G55" s="120">
        <f t="shared" si="26"/>
        <v>1220</v>
      </c>
      <c r="H55" s="120">
        <f t="shared" si="26"/>
        <v>1220</v>
      </c>
      <c r="I55" s="120">
        <f t="shared" si="26"/>
        <v>1220</v>
      </c>
      <c r="J55" s="120">
        <f t="shared" si="12"/>
        <v>8540</v>
      </c>
      <c r="K55" s="35"/>
      <c r="L55" s="121"/>
    </row>
    <row r="56" spans="1:12" s="122" customFormat="1" hidden="1">
      <c r="A56" s="118" t="s">
        <v>176</v>
      </c>
      <c r="B56" s="119">
        <v>0</v>
      </c>
      <c r="C56" s="120">
        <v>0</v>
      </c>
      <c r="D56" s="120">
        <v>0</v>
      </c>
      <c r="E56" s="120">
        <v>0</v>
      </c>
      <c r="F56" s="120">
        <v>0</v>
      </c>
      <c r="G56" s="120">
        <v>0</v>
      </c>
      <c r="H56" s="120">
        <v>0</v>
      </c>
      <c r="I56" s="120">
        <v>0</v>
      </c>
      <c r="J56" s="120">
        <f t="shared" si="12"/>
        <v>0</v>
      </c>
      <c r="K56" s="35"/>
      <c r="L56" s="121"/>
    </row>
    <row r="57" spans="1:12" s="122" customFormat="1" ht="24" hidden="1">
      <c r="A57" s="118" t="s">
        <v>169</v>
      </c>
      <c r="B57" s="119"/>
      <c r="C57" s="120">
        <f>C58+C59+C60</f>
        <v>1220</v>
      </c>
      <c r="D57" s="120">
        <f>D58+D59+D60</f>
        <v>1220</v>
      </c>
      <c r="E57" s="120">
        <f>SUM(E58:E60)</f>
        <v>1220</v>
      </c>
      <c r="F57" s="120">
        <f t="shared" ref="F57:I57" si="27">SUM(F58:F60)</f>
        <v>1220</v>
      </c>
      <c r="G57" s="120">
        <f t="shared" si="27"/>
        <v>1220</v>
      </c>
      <c r="H57" s="120">
        <f t="shared" si="27"/>
        <v>1220</v>
      </c>
      <c r="I57" s="120">
        <f t="shared" si="27"/>
        <v>1220</v>
      </c>
      <c r="J57" s="120">
        <f t="shared" si="12"/>
        <v>8540</v>
      </c>
      <c r="K57" s="35"/>
      <c r="L57" s="121"/>
    </row>
    <row r="58" spans="1:12" s="122" customFormat="1" hidden="1">
      <c r="A58" s="118" t="s">
        <v>7</v>
      </c>
      <c r="B58" s="119">
        <v>13440</v>
      </c>
      <c r="C58" s="120">
        <f>1920-700</f>
        <v>1220</v>
      </c>
      <c r="D58" s="120">
        <f t="shared" ref="D58:I58" si="28">1920-700</f>
        <v>1220</v>
      </c>
      <c r="E58" s="120">
        <f t="shared" si="28"/>
        <v>1220</v>
      </c>
      <c r="F58" s="120">
        <f t="shared" si="28"/>
        <v>1220</v>
      </c>
      <c r="G58" s="120">
        <f t="shared" si="28"/>
        <v>1220</v>
      </c>
      <c r="H58" s="120">
        <f t="shared" si="28"/>
        <v>1220</v>
      </c>
      <c r="I58" s="120">
        <f t="shared" si="28"/>
        <v>1220</v>
      </c>
      <c r="J58" s="120">
        <f t="shared" si="12"/>
        <v>8540</v>
      </c>
      <c r="K58" s="35"/>
      <c r="L58" s="121"/>
    </row>
    <row r="59" spans="1:12" s="122" customFormat="1" hidden="1">
      <c r="A59" s="118" t="s">
        <v>177</v>
      </c>
      <c r="B59" s="119">
        <v>0</v>
      </c>
      <c r="C59" s="120">
        <v>0</v>
      </c>
      <c r="D59" s="120">
        <v>0</v>
      </c>
      <c r="E59" s="120">
        <v>0</v>
      </c>
      <c r="F59" s="120">
        <v>0</v>
      </c>
      <c r="G59" s="120">
        <v>0</v>
      </c>
      <c r="H59" s="120">
        <v>0</v>
      </c>
      <c r="I59" s="120">
        <v>0</v>
      </c>
      <c r="J59" s="120">
        <f t="shared" si="12"/>
        <v>0</v>
      </c>
      <c r="K59" s="35"/>
      <c r="L59" s="121"/>
    </row>
    <row r="60" spans="1:12" s="122" customFormat="1" hidden="1">
      <c r="A60" s="118" t="s">
        <v>178</v>
      </c>
      <c r="B60" s="119">
        <v>0</v>
      </c>
      <c r="C60" s="120">
        <v>0</v>
      </c>
      <c r="D60" s="120">
        <v>0</v>
      </c>
      <c r="E60" s="120">
        <v>0</v>
      </c>
      <c r="F60" s="120">
        <v>0</v>
      </c>
      <c r="G60" s="120">
        <v>0</v>
      </c>
      <c r="H60" s="120">
        <v>0</v>
      </c>
      <c r="I60" s="120">
        <v>0</v>
      </c>
      <c r="J60" s="120">
        <f t="shared" si="12"/>
        <v>0</v>
      </c>
      <c r="K60" s="35"/>
      <c r="L60" s="121"/>
    </row>
    <row r="61" spans="1:12" ht="30" customHeight="1">
      <c r="A61" s="139" t="s">
        <v>235</v>
      </c>
      <c r="B61" s="80">
        <v>5542166.1000000006</v>
      </c>
      <c r="C61" s="56">
        <f>C73</f>
        <v>839457.1</v>
      </c>
      <c r="D61" s="56">
        <f t="shared" ref="C61:I66" si="29">D73</f>
        <v>840030.7</v>
      </c>
      <c r="E61" s="56">
        <f t="shared" si="29"/>
        <v>839790.7</v>
      </c>
      <c r="F61" s="56">
        <f t="shared" si="29"/>
        <v>839790.7</v>
      </c>
      <c r="G61" s="56">
        <f t="shared" si="29"/>
        <v>839790.7</v>
      </c>
      <c r="H61" s="56">
        <f t="shared" si="29"/>
        <v>839790.7</v>
      </c>
      <c r="I61" s="56">
        <f t="shared" si="29"/>
        <v>839790.7</v>
      </c>
      <c r="J61" s="56">
        <f t="shared" si="12"/>
        <v>5878441.3000000007</v>
      </c>
      <c r="L61" s="36"/>
    </row>
    <row r="62" spans="1:12">
      <c r="A62" s="53" t="s">
        <v>176</v>
      </c>
      <c r="B62" s="54">
        <v>66781.899999999994</v>
      </c>
      <c r="C62" s="55">
        <f>C74</f>
        <v>0</v>
      </c>
      <c r="D62" s="55">
        <f t="shared" si="29"/>
        <v>0</v>
      </c>
      <c r="E62" s="55">
        <f t="shared" si="29"/>
        <v>0</v>
      </c>
      <c r="F62" s="55">
        <f t="shared" si="29"/>
        <v>0</v>
      </c>
      <c r="G62" s="55">
        <f t="shared" si="29"/>
        <v>0</v>
      </c>
      <c r="H62" s="55">
        <f t="shared" si="29"/>
        <v>0</v>
      </c>
      <c r="I62" s="55">
        <f t="shared" si="29"/>
        <v>0</v>
      </c>
      <c r="J62" s="55">
        <f t="shared" si="12"/>
        <v>0</v>
      </c>
    </row>
    <row r="63" spans="1:12" ht="24">
      <c r="A63" s="53" t="s">
        <v>169</v>
      </c>
      <c r="B63" s="54"/>
      <c r="C63" s="55">
        <f t="shared" si="29"/>
        <v>763228.6</v>
      </c>
      <c r="D63" s="55">
        <f t="shared" si="29"/>
        <v>763802.2</v>
      </c>
      <c r="E63" s="55">
        <f t="shared" si="29"/>
        <v>763562.2</v>
      </c>
      <c r="F63" s="55">
        <f t="shared" si="29"/>
        <v>763562.2</v>
      </c>
      <c r="G63" s="55">
        <f t="shared" si="29"/>
        <v>763562.2</v>
      </c>
      <c r="H63" s="55">
        <f t="shared" si="29"/>
        <v>763562.2</v>
      </c>
      <c r="I63" s="55">
        <f t="shared" si="29"/>
        <v>763562.2</v>
      </c>
      <c r="J63" s="55">
        <f t="shared" si="12"/>
        <v>5344841.8000000007</v>
      </c>
    </row>
    <row r="64" spans="1:12">
      <c r="A64" s="137" t="s">
        <v>7</v>
      </c>
      <c r="B64" s="138">
        <v>4299050.3</v>
      </c>
      <c r="C64" s="74">
        <f t="shared" si="29"/>
        <v>671409.4</v>
      </c>
      <c r="D64" s="74">
        <f t="shared" si="29"/>
        <v>671983</v>
      </c>
      <c r="E64" s="74">
        <f t="shared" si="29"/>
        <v>671743</v>
      </c>
      <c r="F64" s="55">
        <f t="shared" si="29"/>
        <v>671743</v>
      </c>
      <c r="G64" s="55">
        <f t="shared" si="29"/>
        <v>671743</v>
      </c>
      <c r="H64" s="55">
        <f t="shared" si="29"/>
        <v>671743</v>
      </c>
      <c r="I64" s="55">
        <f t="shared" si="29"/>
        <v>671743</v>
      </c>
      <c r="J64" s="55">
        <f t="shared" si="12"/>
        <v>4702107.4000000004</v>
      </c>
    </row>
    <row r="65" spans="1:12">
      <c r="A65" s="53" t="s">
        <v>177</v>
      </c>
      <c r="B65" s="54">
        <v>642734.39999999991</v>
      </c>
      <c r="C65" s="55">
        <f t="shared" si="29"/>
        <v>91819.199999999997</v>
      </c>
      <c r="D65" s="55">
        <f t="shared" si="29"/>
        <v>91819.199999999997</v>
      </c>
      <c r="E65" s="55">
        <f t="shared" si="29"/>
        <v>91819.199999999997</v>
      </c>
      <c r="F65" s="55">
        <f t="shared" si="29"/>
        <v>91819.199999999997</v>
      </c>
      <c r="G65" s="55">
        <f t="shared" si="29"/>
        <v>91819.199999999997</v>
      </c>
      <c r="H65" s="55">
        <f t="shared" si="29"/>
        <v>91819.199999999997</v>
      </c>
      <c r="I65" s="55">
        <f t="shared" si="29"/>
        <v>91819.199999999997</v>
      </c>
      <c r="J65" s="55">
        <f t="shared" si="12"/>
        <v>642734.39999999991</v>
      </c>
    </row>
    <row r="66" spans="1:12">
      <c r="A66" s="53" t="s">
        <v>178</v>
      </c>
      <c r="B66" s="54">
        <v>533599.5</v>
      </c>
      <c r="C66" s="55">
        <f t="shared" si="29"/>
        <v>76228.5</v>
      </c>
      <c r="D66" s="55">
        <f t="shared" si="29"/>
        <v>76228.5</v>
      </c>
      <c r="E66" s="55">
        <f t="shared" si="29"/>
        <v>76228.5</v>
      </c>
      <c r="F66" s="55">
        <f t="shared" si="29"/>
        <v>76228.5</v>
      </c>
      <c r="G66" s="55">
        <f t="shared" si="29"/>
        <v>76228.5</v>
      </c>
      <c r="H66" s="55">
        <f t="shared" si="29"/>
        <v>76228.5</v>
      </c>
      <c r="I66" s="55">
        <f t="shared" si="29"/>
        <v>76228.5</v>
      </c>
      <c r="J66" s="55">
        <f t="shared" si="12"/>
        <v>533599.5</v>
      </c>
    </row>
    <row r="67" spans="1:12" s="40" customFormat="1" ht="36" hidden="1">
      <c r="A67" s="98" t="s">
        <v>216</v>
      </c>
      <c r="B67" s="99">
        <v>5369067.9000000004</v>
      </c>
      <c r="C67" s="100">
        <f>C68+C69</f>
        <v>767009.7</v>
      </c>
      <c r="D67" s="100">
        <f>D68+D69</f>
        <v>767009.7</v>
      </c>
      <c r="E67" s="100">
        <f>SUM(E68:E69)</f>
        <v>767009.7</v>
      </c>
      <c r="F67" s="100">
        <f t="shared" ref="F67:I67" si="30">SUM(F68:F69)</f>
        <v>767009.7</v>
      </c>
      <c r="G67" s="100">
        <f t="shared" si="30"/>
        <v>767009.7</v>
      </c>
      <c r="H67" s="100">
        <f t="shared" si="30"/>
        <v>767009.7</v>
      </c>
      <c r="I67" s="100">
        <f t="shared" si="30"/>
        <v>767009.7</v>
      </c>
      <c r="J67" s="100">
        <f t="shared" si="12"/>
        <v>5369067.9000000004</v>
      </c>
      <c r="K67" s="35"/>
      <c r="L67" s="39"/>
    </row>
    <row r="68" spans="1:12" s="40" customFormat="1" hidden="1">
      <c r="A68" s="98" t="s">
        <v>176</v>
      </c>
      <c r="B68" s="99">
        <v>0</v>
      </c>
      <c r="C68" s="100">
        <v>0</v>
      </c>
      <c r="D68" s="100">
        <v>0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f t="shared" si="12"/>
        <v>0</v>
      </c>
      <c r="K68" s="35"/>
      <c r="L68" s="39"/>
    </row>
    <row r="69" spans="1:12" s="40" customFormat="1" ht="24" hidden="1">
      <c r="A69" s="98" t="s">
        <v>169</v>
      </c>
      <c r="B69" s="99"/>
      <c r="C69" s="100">
        <f>C70+C71+C72</f>
        <v>767009.7</v>
      </c>
      <c r="D69" s="100">
        <f>D70+D71+D72</f>
        <v>767009.7</v>
      </c>
      <c r="E69" s="100">
        <f>SUM(E70:E72)</f>
        <v>767009.7</v>
      </c>
      <c r="F69" s="100">
        <f t="shared" ref="F69:I69" si="31">SUM(F70:F72)</f>
        <v>767009.7</v>
      </c>
      <c r="G69" s="100">
        <f t="shared" si="31"/>
        <v>767009.7</v>
      </c>
      <c r="H69" s="100">
        <f t="shared" si="31"/>
        <v>767009.7</v>
      </c>
      <c r="I69" s="100">
        <f t="shared" si="31"/>
        <v>767009.7</v>
      </c>
      <c r="J69" s="100">
        <f t="shared" si="12"/>
        <v>5369067.9000000004</v>
      </c>
      <c r="K69" s="35"/>
      <c r="L69" s="39"/>
    </row>
    <row r="70" spans="1:12" s="40" customFormat="1" hidden="1">
      <c r="A70" s="98" t="s">
        <v>7</v>
      </c>
      <c r="B70" s="99">
        <v>4192734</v>
      </c>
      <c r="C70" s="100">
        <v>598962</v>
      </c>
      <c r="D70" s="100">
        <v>598962</v>
      </c>
      <c r="E70" s="100">
        <v>598962</v>
      </c>
      <c r="F70" s="100">
        <v>598962</v>
      </c>
      <c r="G70" s="100">
        <v>598962</v>
      </c>
      <c r="H70" s="100">
        <v>598962</v>
      </c>
      <c r="I70" s="100">
        <v>598962</v>
      </c>
      <c r="J70" s="100">
        <f t="shared" si="12"/>
        <v>4192734</v>
      </c>
      <c r="K70" s="35"/>
      <c r="L70" s="39"/>
    </row>
    <row r="71" spans="1:12" s="40" customFormat="1" hidden="1">
      <c r="A71" s="98" t="s">
        <v>177</v>
      </c>
      <c r="B71" s="99">
        <v>642734.39999999991</v>
      </c>
      <c r="C71" s="100">
        <v>91819.199999999997</v>
      </c>
      <c r="D71" s="100">
        <v>91819.199999999997</v>
      </c>
      <c r="E71" s="100">
        <v>91819.199999999997</v>
      </c>
      <c r="F71" s="100">
        <v>91819.199999999997</v>
      </c>
      <c r="G71" s="100">
        <v>91819.199999999997</v>
      </c>
      <c r="H71" s="100">
        <v>91819.199999999997</v>
      </c>
      <c r="I71" s="100">
        <v>91819.199999999997</v>
      </c>
      <c r="J71" s="100">
        <f t="shared" ref="J71:J212" si="32">SUM(C71:I71)</f>
        <v>642734.39999999991</v>
      </c>
      <c r="K71" s="35"/>
      <c r="L71" s="39"/>
    </row>
    <row r="72" spans="1:12" s="40" customFormat="1" hidden="1">
      <c r="A72" s="98" t="s">
        <v>178</v>
      </c>
      <c r="B72" s="99">
        <v>533599.5</v>
      </c>
      <c r="C72" s="100">
        <f>15950+60278.5</f>
        <v>76228.5</v>
      </c>
      <c r="D72" s="100">
        <f>15950+60278.5</f>
        <v>76228.5</v>
      </c>
      <c r="E72" s="100">
        <f t="shared" ref="E72:I72" si="33">15950+60278.5</f>
        <v>76228.5</v>
      </c>
      <c r="F72" s="100">
        <f t="shared" si="33"/>
        <v>76228.5</v>
      </c>
      <c r="G72" s="100">
        <f t="shared" si="33"/>
        <v>76228.5</v>
      </c>
      <c r="H72" s="100">
        <f t="shared" si="33"/>
        <v>76228.5</v>
      </c>
      <c r="I72" s="100">
        <f t="shared" si="33"/>
        <v>76228.5</v>
      </c>
      <c r="J72" s="100">
        <f t="shared" si="32"/>
        <v>533599.5</v>
      </c>
      <c r="K72" s="35"/>
      <c r="L72" s="39"/>
    </row>
    <row r="73" spans="1:12" ht="36">
      <c r="A73" s="53" t="s">
        <v>244</v>
      </c>
      <c r="B73" s="54">
        <v>5369067.9000000004</v>
      </c>
      <c r="C73" s="55">
        <f>C74+C75+C78</f>
        <v>839457.1</v>
      </c>
      <c r="D73" s="55">
        <f t="shared" ref="D73:I73" si="34">D74+D75+D78</f>
        <v>840030.7</v>
      </c>
      <c r="E73" s="55">
        <f t="shared" si="34"/>
        <v>839790.7</v>
      </c>
      <c r="F73" s="55">
        <f t="shared" si="34"/>
        <v>839790.7</v>
      </c>
      <c r="G73" s="55">
        <f t="shared" si="34"/>
        <v>839790.7</v>
      </c>
      <c r="H73" s="55">
        <f t="shared" si="34"/>
        <v>839790.7</v>
      </c>
      <c r="I73" s="55">
        <f t="shared" si="34"/>
        <v>839790.7</v>
      </c>
      <c r="J73" s="55">
        <f t="shared" si="32"/>
        <v>5878441.3000000007</v>
      </c>
    </row>
    <row r="74" spans="1:12">
      <c r="A74" s="53" t="s">
        <v>176</v>
      </c>
      <c r="B74" s="54">
        <v>0</v>
      </c>
      <c r="C74" s="55">
        <f t="shared" ref="C74:I78" si="35">C80+C86+C92+C98+C68</f>
        <v>0</v>
      </c>
      <c r="D74" s="55">
        <f t="shared" si="35"/>
        <v>0</v>
      </c>
      <c r="E74" s="55">
        <f t="shared" si="35"/>
        <v>0</v>
      </c>
      <c r="F74" s="55">
        <f t="shared" si="35"/>
        <v>0</v>
      </c>
      <c r="G74" s="55">
        <f t="shared" si="35"/>
        <v>0</v>
      </c>
      <c r="H74" s="55">
        <f t="shared" si="35"/>
        <v>0</v>
      </c>
      <c r="I74" s="55">
        <f t="shared" si="35"/>
        <v>0</v>
      </c>
      <c r="J74" s="55">
        <f t="shared" si="32"/>
        <v>0</v>
      </c>
    </row>
    <row r="75" spans="1:12" ht="24">
      <c r="A75" s="53" t="s">
        <v>169</v>
      </c>
      <c r="B75" s="54"/>
      <c r="C75" s="55">
        <f>C76+C77</f>
        <v>763228.6</v>
      </c>
      <c r="D75" s="55">
        <f t="shared" ref="D75:I75" si="36">D76+D77</f>
        <v>763802.2</v>
      </c>
      <c r="E75" s="55">
        <f t="shared" si="36"/>
        <v>763562.2</v>
      </c>
      <c r="F75" s="55">
        <f t="shared" si="36"/>
        <v>763562.2</v>
      </c>
      <c r="G75" s="55">
        <f t="shared" si="36"/>
        <v>763562.2</v>
      </c>
      <c r="H75" s="55">
        <f t="shared" si="36"/>
        <v>763562.2</v>
      </c>
      <c r="I75" s="55">
        <f t="shared" si="36"/>
        <v>763562.2</v>
      </c>
      <c r="J75" s="55">
        <f t="shared" si="32"/>
        <v>5344841.8000000007</v>
      </c>
    </row>
    <row r="76" spans="1:12">
      <c r="A76" s="53" t="s">
        <v>7</v>
      </c>
      <c r="B76" s="54">
        <v>4192734</v>
      </c>
      <c r="C76" s="55">
        <v>671409.4</v>
      </c>
      <c r="D76" s="55">
        <v>671983</v>
      </c>
      <c r="E76" s="55">
        <v>671743</v>
      </c>
      <c r="F76" s="55">
        <v>671743</v>
      </c>
      <c r="G76" s="55">
        <v>671743</v>
      </c>
      <c r="H76" s="55">
        <v>671743</v>
      </c>
      <c r="I76" s="55">
        <v>671743</v>
      </c>
      <c r="J76" s="55">
        <f t="shared" si="32"/>
        <v>4702107.4000000004</v>
      </c>
    </row>
    <row r="77" spans="1:12">
      <c r="A77" s="53" t="s">
        <v>177</v>
      </c>
      <c r="B77" s="54">
        <v>642734.39999999991</v>
      </c>
      <c r="C77" s="55">
        <f t="shared" si="35"/>
        <v>91819.199999999997</v>
      </c>
      <c r="D77" s="55">
        <f t="shared" si="35"/>
        <v>91819.199999999997</v>
      </c>
      <c r="E77" s="55">
        <f t="shared" si="35"/>
        <v>91819.199999999997</v>
      </c>
      <c r="F77" s="55">
        <f t="shared" si="35"/>
        <v>91819.199999999997</v>
      </c>
      <c r="G77" s="55">
        <f t="shared" si="35"/>
        <v>91819.199999999997</v>
      </c>
      <c r="H77" s="55">
        <f t="shared" si="35"/>
        <v>91819.199999999997</v>
      </c>
      <c r="I77" s="55">
        <f t="shared" si="35"/>
        <v>91819.199999999997</v>
      </c>
      <c r="J77" s="55">
        <f t="shared" si="32"/>
        <v>642734.39999999991</v>
      </c>
    </row>
    <row r="78" spans="1:12">
      <c r="A78" s="53" t="s">
        <v>178</v>
      </c>
      <c r="B78" s="54">
        <v>533599.5</v>
      </c>
      <c r="C78" s="55">
        <f t="shared" si="35"/>
        <v>76228.5</v>
      </c>
      <c r="D78" s="55">
        <f t="shared" si="35"/>
        <v>76228.5</v>
      </c>
      <c r="E78" s="55">
        <f t="shared" si="35"/>
        <v>76228.5</v>
      </c>
      <c r="F78" s="55">
        <f t="shared" si="35"/>
        <v>76228.5</v>
      </c>
      <c r="G78" s="55">
        <f t="shared" si="35"/>
        <v>76228.5</v>
      </c>
      <c r="H78" s="55">
        <f t="shared" si="35"/>
        <v>76228.5</v>
      </c>
      <c r="I78" s="55">
        <f t="shared" si="35"/>
        <v>76228.5</v>
      </c>
      <c r="J78" s="55">
        <f t="shared" si="32"/>
        <v>533599.5</v>
      </c>
    </row>
    <row r="79" spans="1:12" s="40" customFormat="1" ht="24" hidden="1">
      <c r="A79" s="98" t="s">
        <v>185</v>
      </c>
      <c r="B79" s="99">
        <v>44800</v>
      </c>
      <c r="C79" s="100">
        <f>C80+C81</f>
        <v>6400</v>
      </c>
      <c r="D79" s="100">
        <f>D80+D81</f>
        <v>6400</v>
      </c>
      <c r="E79" s="100">
        <f>SUM(E80:E81)</f>
        <v>6400</v>
      </c>
      <c r="F79" s="100">
        <f t="shared" ref="F79:I79" si="37">SUM(F80:F81)</f>
        <v>6400</v>
      </c>
      <c r="G79" s="100">
        <f t="shared" si="37"/>
        <v>6400</v>
      </c>
      <c r="H79" s="100">
        <f t="shared" si="37"/>
        <v>6400</v>
      </c>
      <c r="I79" s="100">
        <f t="shared" si="37"/>
        <v>6400</v>
      </c>
      <c r="J79" s="100">
        <f t="shared" si="32"/>
        <v>44800</v>
      </c>
      <c r="K79" s="35"/>
      <c r="L79" s="39"/>
    </row>
    <row r="80" spans="1:12" s="40" customFormat="1" hidden="1">
      <c r="A80" s="98" t="s">
        <v>176</v>
      </c>
      <c r="B80" s="99">
        <v>0</v>
      </c>
      <c r="C80" s="100">
        <v>0</v>
      </c>
      <c r="D80" s="100">
        <v>0</v>
      </c>
      <c r="E80" s="100">
        <v>0</v>
      </c>
      <c r="F80" s="100">
        <v>0</v>
      </c>
      <c r="G80" s="100">
        <v>0</v>
      </c>
      <c r="H80" s="100">
        <v>0</v>
      </c>
      <c r="I80" s="100">
        <v>0</v>
      </c>
      <c r="J80" s="100">
        <f t="shared" si="32"/>
        <v>0</v>
      </c>
      <c r="K80" s="35"/>
      <c r="L80" s="39"/>
    </row>
    <row r="81" spans="1:12" s="40" customFormat="1" ht="24" hidden="1">
      <c r="A81" s="98" t="s">
        <v>169</v>
      </c>
      <c r="B81" s="99"/>
      <c r="C81" s="100">
        <f>C82+C83+C84</f>
        <v>6400</v>
      </c>
      <c r="D81" s="100">
        <f>D82+D83+D84</f>
        <v>6400</v>
      </c>
      <c r="E81" s="100">
        <f>SUM(E82:E84)</f>
        <v>6400</v>
      </c>
      <c r="F81" s="100">
        <f t="shared" ref="F81:I81" si="38">SUM(F82:F84)</f>
        <v>6400</v>
      </c>
      <c r="G81" s="100">
        <f t="shared" si="38"/>
        <v>6400</v>
      </c>
      <c r="H81" s="100">
        <f t="shared" si="38"/>
        <v>6400</v>
      </c>
      <c r="I81" s="100">
        <f t="shared" si="38"/>
        <v>6400</v>
      </c>
      <c r="J81" s="100">
        <f t="shared" si="32"/>
        <v>44800</v>
      </c>
      <c r="K81" s="35"/>
      <c r="L81" s="39"/>
    </row>
    <row r="82" spans="1:12" s="40" customFormat="1" hidden="1">
      <c r="A82" s="98" t="s">
        <v>7</v>
      </c>
      <c r="B82" s="99">
        <v>44800</v>
      </c>
      <c r="C82" s="100">
        <v>6400</v>
      </c>
      <c r="D82" s="100">
        <v>6400</v>
      </c>
      <c r="E82" s="100">
        <v>6400</v>
      </c>
      <c r="F82" s="100">
        <v>6400</v>
      </c>
      <c r="G82" s="100">
        <v>6400</v>
      </c>
      <c r="H82" s="100">
        <v>6400</v>
      </c>
      <c r="I82" s="100">
        <v>6400</v>
      </c>
      <c r="J82" s="100">
        <f t="shared" si="32"/>
        <v>44800</v>
      </c>
      <c r="K82" s="35"/>
      <c r="L82" s="39"/>
    </row>
    <row r="83" spans="1:12" s="40" customFormat="1" hidden="1">
      <c r="A83" s="98" t="s">
        <v>177</v>
      </c>
      <c r="B83" s="99">
        <v>0</v>
      </c>
      <c r="C83" s="100">
        <v>0</v>
      </c>
      <c r="D83" s="100">
        <v>0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f t="shared" si="32"/>
        <v>0</v>
      </c>
      <c r="K83" s="35"/>
      <c r="L83" s="39"/>
    </row>
    <row r="84" spans="1:12" s="40" customFormat="1" hidden="1">
      <c r="A84" s="98" t="s">
        <v>178</v>
      </c>
      <c r="B84" s="99">
        <v>0</v>
      </c>
      <c r="C84" s="100">
        <v>0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f t="shared" si="32"/>
        <v>0</v>
      </c>
      <c r="K84" s="35"/>
      <c r="L84" s="39"/>
    </row>
    <row r="85" spans="1:12" s="40" customFormat="1" ht="36" hidden="1">
      <c r="A85" s="98" t="s">
        <v>186</v>
      </c>
      <c r="B85" s="99">
        <v>41650</v>
      </c>
      <c r="C85" s="100">
        <f>C86+C87</f>
        <v>5950</v>
      </c>
      <c r="D85" s="100">
        <f>D86+D87</f>
        <v>5950</v>
      </c>
      <c r="E85" s="100">
        <f>SUM(E86:E87)</f>
        <v>5950</v>
      </c>
      <c r="F85" s="100">
        <f t="shared" ref="F85:I85" si="39">SUM(F86:F87)</f>
        <v>5950</v>
      </c>
      <c r="G85" s="100">
        <f t="shared" si="39"/>
        <v>5950</v>
      </c>
      <c r="H85" s="100">
        <f t="shared" si="39"/>
        <v>5950</v>
      </c>
      <c r="I85" s="100">
        <f t="shared" si="39"/>
        <v>5950</v>
      </c>
      <c r="J85" s="100">
        <f t="shared" si="32"/>
        <v>41650</v>
      </c>
      <c r="K85" s="35"/>
      <c r="L85" s="39"/>
    </row>
    <row r="86" spans="1:12" s="40" customFormat="1" hidden="1">
      <c r="A86" s="98" t="s">
        <v>176</v>
      </c>
      <c r="B86" s="99">
        <v>0</v>
      </c>
      <c r="C86" s="100">
        <v>0</v>
      </c>
      <c r="D86" s="100">
        <v>0</v>
      </c>
      <c r="E86" s="100">
        <v>0</v>
      </c>
      <c r="F86" s="100">
        <v>0</v>
      </c>
      <c r="G86" s="100">
        <v>0</v>
      </c>
      <c r="H86" s="100">
        <v>0</v>
      </c>
      <c r="I86" s="100">
        <v>0</v>
      </c>
      <c r="J86" s="100">
        <f t="shared" si="32"/>
        <v>0</v>
      </c>
      <c r="K86" s="35"/>
      <c r="L86" s="39"/>
    </row>
    <row r="87" spans="1:12" s="40" customFormat="1" ht="24" hidden="1">
      <c r="A87" s="98" t="s">
        <v>169</v>
      </c>
      <c r="B87" s="99">
        <v>41650</v>
      </c>
      <c r="C87" s="100">
        <f>C88+C89+C90</f>
        <v>5950</v>
      </c>
      <c r="D87" s="100">
        <f>D88+D89+D90</f>
        <v>5950</v>
      </c>
      <c r="E87" s="100">
        <f>SUM(E88:E90)</f>
        <v>5950</v>
      </c>
      <c r="F87" s="100">
        <f t="shared" ref="F87:I87" si="40">SUM(F88:F90)</f>
        <v>5950</v>
      </c>
      <c r="G87" s="100">
        <f t="shared" si="40"/>
        <v>5950</v>
      </c>
      <c r="H87" s="100">
        <f t="shared" si="40"/>
        <v>5950</v>
      </c>
      <c r="I87" s="100">
        <f t="shared" si="40"/>
        <v>5950</v>
      </c>
      <c r="J87" s="100">
        <f t="shared" si="32"/>
        <v>41650</v>
      </c>
      <c r="K87" s="35"/>
      <c r="L87" s="39"/>
    </row>
    <row r="88" spans="1:12" s="40" customFormat="1" hidden="1">
      <c r="A88" s="98" t="s">
        <v>7</v>
      </c>
      <c r="B88" s="99"/>
      <c r="C88" s="100">
        <v>5950</v>
      </c>
      <c r="D88" s="100">
        <v>5950</v>
      </c>
      <c r="E88" s="100">
        <v>5950</v>
      </c>
      <c r="F88" s="100">
        <v>5950</v>
      </c>
      <c r="G88" s="100">
        <v>5950</v>
      </c>
      <c r="H88" s="100">
        <v>5950</v>
      </c>
      <c r="I88" s="100">
        <v>5950</v>
      </c>
      <c r="J88" s="100">
        <f t="shared" si="32"/>
        <v>41650</v>
      </c>
      <c r="K88" s="35"/>
      <c r="L88" s="39"/>
    </row>
    <row r="89" spans="1:12" s="40" customFormat="1" hidden="1">
      <c r="A89" s="98" t="s">
        <v>177</v>
      </c>
      <c r="B89" s="99"/>
      <c r="C89" s="100">
        <v>0</v>
      </c>
      <c r="D89" s="100">
        <v>0</v>
      </c>
      <c r="E89" s="100">
        <v>0</v>
      </c>
      <c r="F89" s="100">
        <v>0</v>
      </c>
      <c r="G89" s="100">
        <v>0</v>
      </c>
      <c r="H89" s="100">
        <v>0</v>
      </c>
      <c r="I89" s="100">
        <v>0</v>
      </c>
      <c r="J89" s="100">
        <f t="shared" si="32"/>
        <v>0</v>
      </c>
      <c r="K89" s="35"/>
      <c r="L89" s="39"/>
    </row>
    <row r="90" spans="1:12" s="40" customFormat="1" hidden="1">
      <c r="A90" s="98" t="s">
        <v>178</v>
      </c>
      <c r="B90" s="99">
        <v>0</v>
      </c>
      <c r="C90" s="100">
        <v>0</v>
      </c>
      <c r="D90" s="100">
        <v>0</v>
      </c>
      <c r="E90" s="100">
        <v>0</v>
      </c>
      <c r="F90" s="100">
        <v>0</v>
      </c>
      <c r="G90" s="100">
        <v>0</v>
      </c>
      <c r="H90" s="100">
        <v>0</v>
      </c>
      <c r="I90" s="100">
        <v>0</v>
      </c>
      <c r="J90" s="100">
        <f t="shared" si="32"/>
        <v>0</v>
      </c>
      <c r="K90" s="35"/>
      <c r="L90" s="39"/>
    </row>
    <row r="91" spans="1:12" s="40" customFormat="1" ht="72" hidden="1">
      <c r="A91" s="98" t="s">
        <v>187</v>
      </c>
      <c r="B91" s="99">
        <v>7000</v>
      </c>
      <c r="C91" s="100">
        <f>C92+C93</f>
        <v>1000</v>
      </c>
      <c r="D91" s="100">
        <f>D92+D93</f>
        <v>1000</v>
      </c>
      <c r="E91" s="100">
        <f>SUM(E92:E93)</f>
        <v>1000</v>
      </c>
      <c r="F91" s="100">
        <f t="shared" ref="F91:I91" si="41">SUM(F92:F93)</f>
        <v>1000</v>
      </c>
      <c r="G91" s="100">
        <f t="shared" si="41"/>
        <v>1000</v>
      </c>
      <c r="H91" s="100">
        <f t="shared" si="41"/>
        <v>1000</v>
      </c>
      <c r="I91" s="100">
        <f t="shared" si="41"/>
        <v>1000</v>
      </c>
      <c r="J91" s="100">
        <f t="shared" si="32"/>
        <v>7000</v>
      </c>
      <c r="K91" s="35"/>
      <c r="L91" s="39"/>
    </row>
    <row r="92" spans="1:12" s="40" customFormat="1" hidden="1">
      <c r="A92" s="98" t="s">
        <v>176</v>
      </c>
      <c r="B92" s="99">
        <v>0</v>
      </c>
      <c r="C92" s="100">
        <v>0</v>
      </c>
      <c r="D92" s="100">
        <v>0</v>
      </c>
      <c r="E92" s="100">
        <v>0</v>
      </c>
      <c r="F92" s="100">
        <v>0</v>
      </c>
      <c r="G92" s="100">
        <v>0</v>
      </c>
      <c r="H92" s="100">
        <v>0</v>
      </c>
      <c r="I92" s="100">
        <v>0</v>
      </c>
      <c r="J92" s="100">
        <f t="shared" si="32"/>
        <v>0</v>
      </c>
      <c r="K92" s="35"/>
      <c r="L92" s="39"/>
    </row>
    <row r="93" spans="1:12" s="40" customFormat="1" ht="24" hidden="1">
      <c r="A93" s="98" t="s">
        <v>169</v>
      </c>
      <c r="B93" s="99"/>
      <c r="C93" s="100">
        <f>C94+C95+C96</f>
        <v>1000</v>
      </c>
      <c r="D93" s="100">
        <f>D94+D95+D96</f>
        <v>1000</v>
      </c>
      <c r="E93" s="100">
        <f>SUM(E94:E96)</f>
        <v>1000</v>
      </c>
      <c r="F93" s="100">
        <f t="shared" ref="F93:I93" si="42">SUM(F94:F96)</f>
        <v>1000</v>
      </c>
      <c r="G93" s="100">
        <f t="shared" si="42"/>
        <v>1000</v>
      </c>
      <c r="H93" s="100">
        <f t="shared" si="42"/>
        <v>1000</v>
      </c>
      <c r="I93" s="100">
        <f t="shared" si="42"/>
        <v>1000</v>
      </c>
      <c r="J93" s="100">
        <f t="shared" si="32"/>
        <v>7000</v>
      </c>
      <c r="K93" s="35"/>
      <c r="L93" s="39"/>
    </row>
    <row r="94" spans="1:12" s="40" customFormat="1" hidden="1">
      <c r="A94" s="98" t="s">
        <v>7</v>
      </c>
      <c r="B94" s="99">
        <v>7000</v>
      </c>
      <c r="C94" s="100">
        <v>1000</v>
      </c>
      <c r="D94" s="100">
        <v>1000</v>
      </c>
      <c r="E94" s="100">
        <v>1000</v>
      </c>
      <c r="F94" s="100">
        <v>1000</v>
      </c>
      <c r="G94" s="100">
        <v>1000</v>
      </c>
      <c r="H94" s="100">
        <v>1000</v>
      </c>
      <c r="I94" s="100">
        <v>1000</v>
      </c>
      <c r="J94" s="100">
        <f t="shared" si="32"/>
        <v>7000</v>
      </c>
      <c r="K94" s="35"/>
      <c r="L94" s="39"/>
    </row>
    <row r="95" spans="1:12" s="40" customFormat="1" hidden="1">
      <c r="A95" s="98" t="s">
        <v>177</v>
      </c>
      <c r="B95" s="99">
        <v>0</v>
      </c>
      <c r="C95" s="100">
        <v>0</v>
      </c>
      <c r="D95" s="100">
        <v>0</v>
      </c>
      <c r="E95" s="100">
        <v>0</v>
      </c>
      <c r="F95" s="100">
        <v>0</v>
      </c>
      <c r="G95" s="100">
        <v>0</v>
      </c>
      <c r="H95" s="100">
        <v>0</v>
      </c>
      <c r="I95" s="100">
        <v>0</v>
      </c>
      <c r="J95" s="100">
        <f t="shared" si="32"/>
        <v>0</v>
      </c>
      <c r="K95" s="35"/>
      <c r="L95" s="39"/>
    </row>
    <row r="96" spans="1:12" s="40" customFormat="1" hidden="1">
      <c r="A96" s="98" t="s">
        <v>178</v>
      </c>
      <c r="B96" s="99">
        <v>0</v>
      </c>
      <c r="C96" s="100">
        <v>0</v>
      </c>
      <c r="D96" s="100">
        <v>0</v>
      </c>
      <c r="E96" s="100">
        <v>0</v>
      </c>
      <c r="F96" s="100">
        <v>0</v>
      </c>
      <c r="G96" s="100">
        <v>0</v>
      </c>
      <c r="H96" s="100">
        <v>0</v>
      </c>
      <c r="I96" s="100">
        <v>0</v>
      </c>
      <c r="J96" s="100">
        <f t="shared" si="32"/>
        <v>0</v>
      </c>
      <c r="K96" s="35"/>
      <c r="L96" s="39"/>
    </row>
    <row r="97" spans="1:14" s="40" customFormat="1" ht="36" hidden="1">
      <c r="A97" s="98" t="s">
        <v>188</v>
      </c>
      <c r="B97" s="99">
        <v>4200</v>
      </c>
      <c r="C97" s="100">
        <f>C98+C99</f>
        <v>400</v>
      </c>
      <c r="D97" s="100">
        <f>D98+D99</f>
        <v>400</v>
      </c>
      <c r="E97" s="100">
        <f>SUM(E98:E99)</f>
        <v>400</v>
      </c>
      <c r="F97" s="100">
        <f t="shared" ref="F97:I97" si="43">SUM(F98:F99)</f>
        <v>400</v>
      </c>
      <c r="G97" s="100">
        <f t="shared" si="43"/>
        <v>400</v>
      </c>
      <c r="H97" s="100">
        <f t="shared" si="43"/>
        <v>400</v>
      </c>
      <c r="I97" s="100">
        <f t="shared" si="43"/>
        <v>400</v>
      </c>
      <c r="J97" s="100">
        <f t="shared" si="32"/>
        <v>2800</v>
      </c>
      <c r="K97" s="35"/>
      <c r="L97" s="39"/>
    </row>
    <row r="98" spans="1:14" s="40" customFormat="1" hidden="1">
      <c r="A98" s="98" t="s">
        <v>176</v>
      </c>
      <c r="B98" s="99">
        <v>0</v>
      </c>
      <c r="C98" s="100">
        <v>0</v>
      </c>
      <c r="D98" s="100">
        <v>0</v>
      </c>
      <c r="E98" s="100">
        <v>0</v>
      </c>
      <c r="F98" s="100">
        <v>0</v>
      </c>
      <c r="G98" s="100">
        <v>0</v>
      </c>
      <c r="H98" s="100">
        <v>0</v>
      </c>
      <c r="I98" s="100">
        <v>0</v>
      </c>
      <c r="J98" s="100">
        <f t="shared" si="32"/>
        <v>0</v>
      </c>
      <c r="K98" s="35"/>
      <c r="L98" s="39"/>
    </row>
    <row r="99" spans="1:14" s="40" customFormat="1" ht="24" hidden="1">
      <c r="A99" s="98" t="s">
        <v>169</v>
      </c>
      <c r="B99" s="99"/>
      <c r="C99" s="100">
        <f>C100+C101+C102</f>
        <v>400</v>
      </c>
      <c r="D99" s="100">
        <f>D100+D101+D102</f>
        <v>400</v>
      </c>
      <c r="E99" s="100">
        <f>SUM(E100:E102)</f>
        <v>400</v>
      </c>
      <c r="F99" s="100">
        <f t="shared" ref="F99:I99" si="44">SUM(F100:F102)</f>
        <v>400</v>
      </c>
      <c r="G99" s="100">
        <f t="shared" si="44"/>
        <v>400</v>
      </c>
      <c r="H99" s="100">
        <f t="shared" si="44"/>
        <v>400</v>
      </c>
      <c r="I99" s="100">
        <f t="shared" si="44"/>
        <v>400</v>
      </c>
      <c r="J99" s="100">
        <f t="shared" si="32"/>
        <v>2800</v>
      </c>
      <c r="K99" s="35"/>
      <c r="L99" s="39"/>
    </row>
    <row r="100" spans="1:14" s="40" customFormat="1" hidden="1">
      <c r="A100" s="98" t="s">
        <v>7</v>
      </c>
      <c r="B100" s="99">
        <v>4200</v>
      </c>
      <c r="C100" s="100">
        <f>600-200</f>
        <v>400</v>
      </c>
      <c r="D100" s="100">
        <f t="shared" ref="D100:I100" si="45">600-200</f>
        <v>400</v>
      </c>
      <c r="E100" s="100">
        <f t="shared" si="45"/>
        <v>400</v>
      </c>
      <c r="F100" s="100">
        <f t="shared" si="45"/>
        <v>400</v>
      </c>
      <c r="G100" s="100">
        <f t="shared" si="45"/>
        <v>400</v>
      </c>
      <c r="H100" s="100">
        <f t="shared" si="45"/>
        <v>400</v>
      </c>
      <c r="I100" s="100">
        <f t="shared" si="45"/>
        <v>400</v>
      </c>
      <c r="J100" s="100">
        <f t="shared" si="32"/>
        <v>2800</v>
      </c>
      <c r="K100" s="35"/>
      <c r="L100" s="39"/>
    </row>
    <row r="101" spans="1:14" s="40" customFormat="1" hidden="1">
      <c r="A101" s="98" t="s">
        <v>177</v>
      </c>
      <c r="B101" s="99">
        <v>0</v>
      </c>
      <c r="C101" s="100">
        <v>0</v>
      </c>
      <c r="D101" s="100">
        <v>0</v>
      </c>
      <c r="E101" s="100">
        <v>0</v>
      </c>
      <c r="F101" s="100">
        <v>0</v>
      </c>
      <c r="G101" s="100">
        <v>0</v>
      </c>
      <c r="H101" s="100">
        <v>0</v>
      </c>
      <c r="I101" s="100">
        <v>0</v>
      </c>
      <c r="J101" s="100">
        <f t="shared" si="32"/>
        <v>0</v>
      </c>
      <c r="K101" s="35"/>
      <c r="L101" s="39"/>
    </row>
    <row r="102" spans="1:14" s="40" customFormat="1" hidden="1">
      <c r="A102" s="98" t="s">
        <v>178</v>
      </c>
      <c r="B102" s="99">
        <v>0</v>
      </c>
      <c r="C102" s="100">
        <v>0</v>
      </c>
      <c r="D102" s="100">
        <v>0</v>
      </c>
      <c r="E102" s="100">
        <v>0</v>
      </c>
      <c r="F102" s="100">
        <v>0</v>
      </c>
      <c r="G102" s="100">
        <v>0</v>
      </c>
      <c r="H102" s="100">
        <v>0</v>
      </c>
      <c r="I102" s="100">
        <v>0</v>
      </c>
      <c r="J102" s="100">
        <f t="shared" si="32"/>
        <v>0</v>
      </c>
      <c r="K102" s="35"/>
      <c r="L102" s="39"/>
    </row>
    <row r="103" spans="1:14" s="32" customFormat="1" ht="40.5" customHeight="1">
      <c r="A103" s="139" t="s">
        <v>204</v>
      </c>
      <c r="B103" s="80">
        <v>1511483.4</v>
      </c>
      <c r="C103" s="56">
        <f>C115</f>
        <v>255803.6</v>
      </c>
      <c r="D103" s="56">
        <f t="shared" ref="D103:I103" si="46">D115</f>
        <v>255803.6</v>
      </c>
      <c r="E103" s="56">
        <f t="shared" si="46"/>
        <v>255803.6</v>
      </c>
      <c r="F103" s="56">
        <f t="shared" si="46"/>
        <v>255803.6</v>
      </c>
      <c r="G103" s="56">
        <f t="shared" si="46"/>
        <v>255803.6</v>
      </c>
      <c r="H103" s="56">
        <f t="shared" si="46"/>
        <v>255803.6</v>
      </c>
      <c r="I103" s="56">
        <f t="shared" si="46"/>
        <v>255803.6</v>
      </c>
      <c r="J103" s="56">
        <f t="shared" si="32"/>
        <v>1790625.2000000002</v>
      </c>
      <c r="K103" s="35"/>
      <c r="N103" s="31"/>
    </row>
    <row r="104" spans="1:14">
      <c r="A104" s="53" t="s">
        <v>176</v>
      </c>
      <c r="B104" s="54">
        <v>0</v>
      </c>
      <c r="C104" s="55">
        <f t="shared" ref="C104:I108" si="47">C116</f>
        <v>0</v>
      </c>
      <c r="D104" s="55">
        <f t="shared" si="47"/>
        <v>0</v>
      </c>
      <c r="E104" s="55">
        <f t="shared" si="47"/>
        <v>0</v>
      </c>
      <c r="F104" s="55">
        <f t="shared" si="47"/>
        <v>0</v>
      </c>
      <c r="G104" s="55">
        <f t="shared" si="47"/>
        <v>0</v>
      </c>
      <c r="H104" s="55">
        <f t="shared" si="47"/>
        <v>0</v>
      </c>
      <c r="I104" s="55">
        <f t="shared" si="47"/>
        <v>0</v>
      </c>
      <c r="J104" s="55">
        <f t="shared" si="32"/>
        <v>0</v>
      </c>
      <c r="M104" s="35"/>
      <c r="N104" s="35"/>
    </row>
    <row r="105" spans="1:14" ht="24">
      <c r="A105" s="53" t="s">
        <v>169</v>
      </c>
      <c r="B105" s="54"/>
      <c r="C105" s="55">
        <f t="shared" si="47"/>
        <v>238484.4</v>
      </c>
      <c r="D105" s="55">
        <f t="shared" si="47"/>
        <v>238484.4</v>
      </c>
      <c r="E105" s="55">
        <f t="shared" si="47"/>
        <v>238484.4</v>
      </c>
      <c r="F105" s="55">
        <f t="shared" si="47"/>
        <v>238484.4</v>
      </c>
      <c r="G105" s="55">
        <f t="shared" si="47"/>
        <v>238484.4</v>
      </c>
      <c r="H105" s="55">
        <f t="shared" si="47"/>
        <v>238484.4</v>
      </c>
      <c r="I105" s="55">
        <f t="shared" si="47"/>
        <v>238484.4</v>
      </c>
      <c r="J105" s="55">
        <f t="shared" si="32"/>
        <v>1669390.7999999998</v>
      </c>
    </row>
    <row r="106" spans="1:14">
      <c r="A106" s="137" t="s">
        <v>7</v>
      </c>
      <c r="B106" s="138">
        <v>1390249</v>
      </c>
      <c r="C106" s="74">
        <f t="shared" si="47"/>
        <v>238484.4</v>
      </c>
      <c r="D106" s="74">
        <f t="shared" si="47"/>
        <v>238484.4</v>
      </c>
      <c r="E106" s="74">
        <f t="shared" si="47"/>
        <v>238484.4</v>
      </c>
      <c r="F106" s="55">
        <f t="shared" si="47"/>
        <v>238484.4</v>
      </c>
      <c r="G106" s="55">
        <f t="shared" si="47"/>
        <v>238484.4</v>
      </c>
      <c r="H106" s="55">
        <f t="shared" si="47"/>
        <v>238484.4</v>
      </c>
      <c r="I106" s="55">
        <f t="shared" si="47"/>
        <v>238484.4</v>
      </c>
      <c r="J106" s="55">
        <f t="shared" si="32"/>
        <v>1669390.7999999998</v>
      </c>
      <c r="L106" s="31"/>
      <c r="M106" s="31"/>
    </row>
    <row r="107" spans="1:14">
      <c r="A107" s="53" t="s">
        <v>177</v>
      </c>
      <c r="B107" s="54">
        <v>0</v>
      </c>
      <c r="C107" s="55">
        <f t="shared" si="47"/>
        <v>0</v>
      </c>
      <c r="D107" s="55">
        <f t="shared" si="47"/>
        <v>0</v>
      </c>
      <c r="E107" s="55">
        <f t="shared" si="47"/>
        <v>0</v>
      </c>
      <c r="F107" s="55">
        <f t="shared" si="47"/>
        <v>0</v>
      </c>
      <c r="G107" s="55">
        <f t="shared" si="47"/>
        <v>0</v>
      </c>
      <c r="H107" s="55">
        <f t="shared" si="47"/>
        <v>0</v>
      </c>
      <c r="I107" s="55">
        <f t="shared" si="47"/>
        <v>0</v>
      </c>
      <c r="J107" s="55">
        <f t="shared" si="32"/>
        <v>0</v>
      </c>
    </row>
    <row r="108" spans="1:14">
      <c r="A108" s="53" t="s">
        <v>178</v>
      </c>
      <c r="B108" s="54">
        <v>121234.4</v>
      </c>
      <c r="C108" s="55">
        <f t="shared" si="47"/>
        <v>17319.2</v>
      </c>
      <c r="D108" s="55">
        <f t="shared" si="47"/>
        <v>17319.2</v>
      </c>
      <c r="E108" s="55">
        <f t="shared" si="47"/>
        <v>17319.2</v>
      </c>
      <c r="F108" s="55">
        <f t="shared" si="47"/>
        <v>17319.2</v>
      </c>
      <c r="G108" s="55">
        <f t="shared" si="47"/>
        <v>17319.2</v>
      </c>
      <c r="H108" s="55">
        <f t="shared" si="47"/>
        <v>17319.2</v>
      </c>
      <c r="I108" s="55">
        <f t="shared" si="47"/>
        <v>17319.2</v>
      </c>
      <c r="J108" s="55">
        <f t="shared" si="32"/>
        <v>121234.4</v>
      </c>
    </row>
    <row r="109" spans="1:14" s="40" customFormat="1" ht="48" hidden="1">
      <c r="A109" s="98" t="s">
        <v>217</v>
      </c>
      <c r="B109" s="99">
        <v>1498883.4</v>
      </c>
      <c r="C109" s="100">
        <f>C110+C111</f>
        <v>214126.2</v>
      </c>
      <c r="D109" s="100">
        <f>D110+D111</f>
        <v>214126.2</v>
      </c>
      <c r="E109" s="100">
        <f>SUM(E110:E111)</f>
        <v>214126.2</v>
      </c>
      <c r="F109" s="100">
        <f t="shared" ref="F109:I109" si="48">SUM(F110:F111)</f>
        <v>214126.2</v>
      </c>
      <c r="G109" s="100">
        <f t="shared" si="48"/>
        <v>214126.2</v>
      </c>
      <c r="H109" s="100">
        <f t="shared" si="48"/>
        <v>214126.2</v>
      </c>
      <c r="I109" s="100">
        <f t="shared" si="48"/>
        <v>214126.2</v>
      </c>
      <c r="J109" s="100">
        <f t="shared" si="32"/>
        <v>1498883.4</v>
      </c>
      <c r="K109" s="35"/>
      <c r="L109" s="39"/>
    </row>
    <row r="110" spans="1:14" s="40" customFormat="1" hidden="1">
      <c r="A110" s="98" t="s">
        <v>176</v>
      </c>
      <c r="B110" s="99">
        <v>0</v>
      </c>
      <c r="C110" s="100">
        <v>0</v>
      </c>
      <c r="D110" s="100">
        <v>0</v>
      </c>
      <c r="E110" s="100">
        <v>0</v>
      </c>
      <c r="F110" s="100">
        <v>0</v>
      </c>
      <c r="G110" s="100">
        <v>0</v>
      </c>
      <c r="H110" s="100">
        <v>0</v>
      </c>
      <c r="I110" s="100">
        <v>0</v>
      </c>
      <c r="J110" s="100">
        <f t="shared" si="32"/>
        <v>0</v>
      </c>
      <c r="K110" s="35"/>
      <c r="L110" s="39"/>
    </row>
    <row r="111" spans="1:14" s="40" customFormat="1" ht="24" hidden="1">
      <c r="A111" s="98" t="s">
        <v>169</v>
      </c>
      <c r="B111" s="99"/>
      <c r="C111" s="100">
        <f>C112+C113+C114</f>
        <v>214126.2</v>
      </c>
      <c r="D111" s="100">
        <f>D112+D113+D114</f>
        <v>214126.2</v>
      </c>
      <c r="E111" s="100">
        <f>SUM(E112:E114)</f>
        <v>214126.2</v>
      </c>
      <c r="F111" s="100">
        <f t="shared" ref="F111:I111" si="49">SUM(F112:F114)</f>
        <v>214126.2</v>
      </c>
      <c r="G111" s="100">
        <f t="shared" si="49"/>
        <v>214126.2</v>
      </c>
      <c r="H111" s="100">
        <f t="shared" si="49"/>
        <v>214126.2</v>
      </c>
      <c r="I111" s="100">
        <f t="shared" si="49"/>
        <v>214126.2</v>
      </c>
      <c r="J111" s="100">
        <f t="shared" si="32"/>
        <v>1498883.4</v>
      </c>
      <c r="K111" s="35"/>
      <c r="L111" s="39"/>
    </row>
    <row r="112" spans="1:14" s="40" customFormat="1" hidden="1">
      <c r="A112" s="98" t="s">
        <v>7</v>
      </c>
      <c r="B112" s="99">
        <v>1377649</v>
      </c>
      <c r="C112" s="100">
        <v>196807</v>
      </c>
      <c r="D112" s="100">
        <v>196807</v>
      </c>
      <c r="E112" s="100">
        <v>196807</v>
      </c>
      <c r="F112" s="100">
        <v>196807</v>
      </c>
      <c r="G112" s="100">
        <v>196807</v>
      </c>
      <c r="H112" s="100">
        <v>196807</v>
      </c>
      <c r="I112" s="100">
        <v>196807</v>
      </c>
      <c r="J112" s="100">
        <f t="shared" si="32"/>
        <v>1377649</v>
      </c>
      <c r="K112" s="35"/>
      <c r="L112" s="39"/>
    </row>
    <row r="113" spans="1:12" s="40" customFormat="1" hidden="1">
      <c r="A113" s="98" t="s">
        <v>177</v>
      </c>
      <c r="B113" s="99">
        <v>0</v>
      </c>
      <c r="C113" s="100">
        <v>0</v>
      </c>
      <c r="D113" s="100">
        <v>0</v>
      </c>
      <c r="E113" s="100">
        <v>0</v>
      </c>
      <c r="F113" s="100">
        <v>0</v>
      </c>
      <c r="G113" s="100">
        <v>0</v>
      </c>
      <c r="H113" s="100">
        <v>0</v>
      </c>
      <c r="I113" s="100">
        <v>0</v>
      </c>
      <c r="J113" s="100">
        <f t="shared" si="32"/>
        <v>0</v>
      </c>
      <c r="K113" s="35"/>
      <c r="L113" s="39"/>
    </row>
    <row r="114" spans="1:12" s="40" customFormat="1" hidden="1">
      <c r="A114" s="98" t="s">
        <v>178</v>
      </c>
      <c r="B114" s="99">
        <v>121234.4</v>
      </c>
      <c r="C114" s="100">
        <v>17319.2</v>
      </c>
      <c r="D114" s="100">
        <v>17319.2</v>
      </c>
      <c r="E114" s="100">
        <v>17319.2</v>
      </c>
      <c r="F114" s="100">
        <v>17319.2</v>
      </c>
      <c r="G114" s="100">
        <v>17319.2</v>
      </c>
      <c r="H114" s="100">
        <v>17319.2</v>
      </c>
      <c r="I114" s="100">
        <v>17319.2</v>
      </c>
      <c r="J114" s="100">
        <f t="shared" si="32"/>
        <v>121234.4</v>
      </c>
      <c r="K114" s="35"/>
      <c r="L114" s="39"/>
    </row>
    <row r="115" spans="1:12" ht="50.25" customHeight="1">
      <c r="A115" s="53" t="s">
        <v>245</v>
      </c>
      <c r="B115" s="54">
        <v>2450</v>
      </c>
      <c r="C115" s="55">
        <f>C116+C117+C120</f>
        <v>255803.6</v>
      </c>
      <c r="D115" s="55">
        <f t="shared" ref="D115:I115" si="50">D116+D117+D120</f>
        <v>255803.6</v>
      </c>
      <c r="E115" s="55">
        <f t="shared" si="50"/>
        <v>255803.6</v>
      </c>
      <c r="F115" s="55">
        <f t="shared" si="50"/>
        <v>255803.6</v>
      </c>
      <c r="G115" s="55">
        <f t="shared" si="50"/>
        <v>255803.6</v>
      </c>
      <c r="H115" s="55">
        <f t="shared" si="50"/>
        <v>255803.6</v>
      </c>
      <c r="I115" s="55">
        <f t="shared" si="50"/>
        <v>255803.6</v>
      </c>
      <c r="J115" s="55">
        <f t="shared" si="32"/>
        <v>1790625.2000000002</v>
      </c>
    </row>
    <row r="116" spans="1:12">
      <c r="A116" s="53" t="s">
        <v>176</v>
      </c>
      <c r="B116" s="54">
        <v>0</v>
      </c>
      <c r="C116" s="55">
        <f t="shared" ref="C116:I116" si="51">C122+C128+C134+C140+C110</f>
        <v>0</v>
      </c>
      <c r="D116" s="55">
        <f t="shared" si="51"/>
        <v>0</v>
      </c>
      <c r="E116" s="55">
        <f t="shared" si="51"/>
        <v>0</v>
      </c>
      <c r="F116" s="55">
        <f t="shared" si="51"/>
        <v>0</v>
      </c>
      <c r="G116" s="55">
        <f t="shared" si="51"/>
        <v>0</v>
      </c>
      <c r="H116" s="55">
        <f t="shared" si="51"/>
        <v>0</v>
      </c>
      <c r="I116" s="55">
        <f t="shared" si="51"/>
        <v>0</v>
      </c>
      <c r="J116" s="55">
        <f t="shared" si="32"/>
        <v>0</v>
      </c>
    </row>
    <row r="117" spans="1:12" ht="24">
      <c r="A117" s="53" t="s">
        <v>169</v>
      </c>
      <c r="B117" s="54"/>
      <c r="C117" s="55">
        <f>C118+C119</f>
        <v>238484.4</v>
      </c>
      <c r="D117" s="55">
        <f t="shared" ref="D117:I117" si="52">D118+D119</f>
        <v>238484.4</v>
      </c>
      <c r="E117" s="55">
        <f t="shared" si="52"/>
        <v>238484.4</v>
      </c>
      <c r="F117" s="55">
        <f t="shared" si="52"/>
        <v>238484.4</v>
      </c>
      <c r="G117" s="55">
        <f t="shared" si="52"/>
        <v>238484.4</v>
      </c>
      <c r="H117" s="55">
        <f t="shared" si="52"/>
        <v>238484.4</v>
      </c>
      <c r="I117" s="55">
        <f t="shared" si="52"/>
        <v>238484.4</v>
      </c>
      <c r="J117" s="55">
        <f t="shared" ref="J117" si="53">SUM(C117:I117)</f>
        <v>1669390.7999999998</v>
      </c>
    </row>
    <row r="118" spans="1:12">
      <c r="A118" s="53" t="s">
        <v>7</v>
      </c>
      <c r="B118" s="54">
        <v>1377649</v>
      </c>
      <c r="C118" s="55">
        <v>238484.4</v>
      </c>
      <c r="D118" s="55">
        <v>238484.4</v>
      </c>
      <c r="E118" s="55">
        <v>238484.4</v>
      </c>
      <c r="F118" s="55">
        <v>238484.4</v>
      </c>
      <c r="G118" s="55">
        <v>238484.4</v>
      </c>
      <c r="H118" s="55">
        <v>238484.4</v>
      </c>
      <c r="I118" s="55">
        <v>238484.4</v>
      </c>
      <c r="J118" s="55">
        <f t="shared" ref="J118:J162" si="54">SUM(C118:I118)</f>
        <v>1669390.7999999998</v>
      </c>
    </row>
    <row r="119" spans="1:12">
      <c r="A119" s="53" t="s">
        <v>177</v>
      </c>
      <c r="B119" s="54">
        <v>0</v>
      </c>
      <c r="C119" s="55">
        <f t="shared" ref="C119:I120" si="55">C125+C131+C137+C143+C113</f>
        <v>0</v>
      </c>
      <c r="D119" s="55">
        <f t="shared" si="55"/>
        <v>0</v>
      </c>
      <c r="E119" s="55">
        <f t="shared" si="55"/>
        <v>0</v>
      </c>
      <c r="F119" s="55">
        <f t="shared" si="55"/>
        <v>0</v>
      </c>
      <c r="G119" s="55">
        <f t="shared" si="55"/>
        <v>0</v>
      </c>
      <c r="H119" s="55">
        <f t="shared" si="55"/>
        <v>0</v>
      </c>
      <c r="I119" s="55">
        <f t="shared" si="55"/>
        <v>0</v>
      </c>
      <c r="J119" s="55">
        <f t="shared" si="54"/>
        <v>0</v>
      </c>
    </row>
    <row r="120" spans="1:12">
      <c r="A120" s="53" t="s">
        <v>178</v>
      </c>
      <c r="B120" s="54">
        <v>121234.4</v>
      </c>
      <c r="C120" s="55">
        <f t="shared" si="55"/>
        <v>17319.2</v>
      </c>
      <c r="D120" s="55">
        <f t="shared" si="55"/>
        <v>17319.2</v>
      </c>
      <c r="E120" s="55">
        <f t="shared" si="55"/>
        <v>17319.2</v>
      </c>
      <c r="F120" s="55">
        <f t="shared" si="55"/>
        <v>17319.2</v>
      </c>
      <c r="G120" s="55">
        <f t="shared" si="55"/>
        <v>17319.2</v>
      </c>
      <c r="H120" s="55">
        <f t="shared" si="55"/>
        <v>17319.2</v>
      </c>
      <c r="I120" s="55">
        <f t="shared" si="55"/>
        <v>17319.2</v>
      </c>
      <c r="J120" s="55">
        <f t="shared" si="54"/>
        <v>121234.4</v>
      </c>
    </row>
    <row r="121" spans="1:12" s="40" customFormat="1" ht="60" hidden="1">
      <c r="A121" s="98" t="s">
        <v>189</v>
      </c>
      <c r="B121" s="99">
        <v>2450</v>
      </c>
      <c r="C121" s="100">
        <f>C122+C123</f>
        <v>350</v>
      </c>
      <c r="D121" s="100">
        <f>D122+D123</f>
        <v>350</v>
      </c>
      <c r="E121" s="100">
        <f>SUM(E122:E123)</f>
        <v>350</v>
      </c>
      <c r="F121" s="100">
        <f t="shared" ref="F121:I121" si="56">SUM(F122:F123)</f>
        <v>350</v>
      </c>
      <c r="G121" s="100">
        <f t="shared" si="56"/>
        <v>350</v>
      </c>
      <c r="H121" s="100">
        <f t="shared" si="56"/>
        <v>350</v>
      </c>
      <c r="I121" s="100">
        <f t="shared" si="56"/>
        <v>350</v>
      </c>
      <c r="J121" s="100">
        <f t="shared" si="54"/>
        <v>2450</v>
      </c>
      <c r="K121" s="35"/>
      <c r="L121" s="39"/>
    </row>
    <row r="122" spans="1:12" s="40" customFormat="1" hidden="1">
      <c r="A122" s="98" t="s">
        <v>176</v>
      </c>
      <c r="B122" s="99">
        <v>0</v>
      </c>
      <c r="C122" s="100">
        <v>0</v>
      </c>
      <c r="D122" s="100">
        <v>0</v>
      </c>
      <c r="E122" s="100">
        <v>0</v>
      </c>
      <c r="F122" s="100">
        <v>0</v>
      </c>
      <c r="G122" s="100">
        <v>0</v>
      </c>
      <c r="H122" s="100">
        <v>0</v>
      </c>
      <c r="I122" s="100">
        <v>0</v>
      </c>
      <c r="J122" s="100">
        <f t="shared" si="54"/>
        <v>0</v>
      </c>
      <c r="K122" s="35"/>
      <c r="L122" s="39"/>
    </row>
    <row r="123" spans="1:12" s="40" customFormat="1" ht="24" hidden="1">
      <c r="A123" s="98" t="s">
        <v>169</v>
      </c>
      <c r="B123" s="99"/>
      <c r="C123" s="100">
        <f>C124+C125+C126</f>
        <v>350</v>
      </c>
      <c r="D123" s="100">
        <f>D124+D125+D126</f>
        <v>350</v>
      </c>
      <c r="E123" s="100">
        <f>SUM(E124:E126)</f>
        <v>350</v>
      </c>
      <c r="F123" s="100">
        <f t="shared" ref="F123:I123" si="57">SUM(F124:F126)</f>
        <v>350</v>
      </c>
      <c r="G123" s="100">
        <f t="shared" si="57"/>
        <v>350</v>
      </c>
      <c r="H123" s="100">
        <f t="shared" si="57"/>
        <v>350</v>
      </c>
      <c r="I123" s="100">
        <f t="shared" si="57"/>
        <v>350</v>
      </c>
      <c r="J123" s="100">
        <f t="shared" si="54"/>
        <v>2450</v>
      </c>
      <c r="K123" s="35"/>
      <c r="L123" s="39"/>
    </row>
    <row r="124" spans="1:12" s="40" customFormat="1" hidden="1">
      <c r="A124" s="98" t="s">
        <v>7</v>
      </c>
      <c r="B124" s="99">
        <v>2450</v>
      </c>
      <c r="C124" s="100">
        <v>350</v>
      </c>
      <c r="D124" s="100">
        <v>350</v>
      </c>
      <c r="E124" s="100">
        <v>350</v>
      </c>
      <c r="F124" s="100">
        <v>350</v>
      </c>
      <c r="G124" s="100">
        <v>350</v>
      </c>
      <c r="H124" s="100">
        <v>350</v>
      </c>
      <c r="I124" s="100">
        <v>350</v>
      </c>
      <c r="J124" s="100">
        <f t="shared" si="54"/>
        <v>2450</v>
      </c>
      <c r="K124" s="35"/>
      <c r="L124" s="39"/>
    </row>
    <row r="125" spans="1:12" s="40" customFormat="1" hidden="1">
      <c r="A125" s="98" t="s">
        <v>177</v>
      </c>
      <c r="B125" s="99">
        <v>0</v>
      </c>
      <c r="C125" s="100">
        <v>0</v>
      </c>
      <c r="D125" s="100">
        <v>0</v>
      </c>
      <c r="E125" s="100">
        <v>0</v>
      </c>
      <c r="F125" s="100">
        <v>0</v>
      </c>
      <c r="G125" s="100">
        <v>0</v>
      </c>
      <c r="H125" s="100">
        <v>0</v>
      </c>
      <c r="I125" s="100">
        <v>0</v>
      </c>
      <c r="J125" s="100">
        <f t="shared" si="54"/>
        <v>0</v>
      </c>
      <c r="K125" s="35"/>
      <c r="L125" s="39"/>
    </row>
    <row r="126" spans="1:12" s="40" customFormat="1" hidden="1">
      <c r="A126" s="98" t="s">
        <v>178</v>
      </c>
      <c r="B126" s="99">
        <v>0</v>
      </c>
      <c r="C126" s="100">
        <v>0</v>
      </c>
      <c r="D126" s="100">
        <v>0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f t="shared" si="54"/>
        <v>0</v>
      </c>
      <c r="K126" s="35"/>
      <c r="L126" s="39"/>
    </row>
    <row r="127" spans="1:12" s="40" customFormat="1" ht="48" hidden="1">
      <c r="A127" s="98" t="s">
        <v>191</v>
      </c>
      <c r="B127" s="99">
        <v>5250</v>
      </c>
      <c r="C127" s="100">
        <f>C128+C129</f>
        <v>750</v>
      </c>
      <c r="D127" s="100">
        <f>D128+D129</f>
        <v>750</v>
      </c>
      <c r="E127" s="100">
        <f>SUM(E128:E129)</f>
        <v>750</v>
      </c>
      <c r="F127" s="100">
        <f t="shared" ref="F127:I127" si="58">SUM(F128:F129)</f>
        <v>750</v>
      </c>
      <c r="G127" s="100">
        <f t="shared" si="58"/>
        <v>750</v>
      </c>
      <c r="H127" s="100">
        <f t="shared" si="58"/>
        <v>750</v>
      </c>
      <c r="I127" s="100">
        <f t="shared" si="58"/>
        <v>750</v>
      </c>
      <c r="J127" s="100">
        <f t="shared" si="54"/>
        <v>5250</v>
      </c>
      <c r="K127" s="35"/>
      <c r="L127" s="39"/>
    </row>
    <row r="128" spans="1:12" s="40" customFormat="1" hidden="1">
      <c r="A128" s="98" t="s">
        <v>176</v>
      </c>
      <c r="B128" s="99">
        <v>0</v>
      </c>
      <c r="C128" s="100">
        <v>0</v>
      </c>
      <c r="D128" s="100">
        <v>0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f t="shared" si="54"/>
        <v>0</v>
      </c>
      <c r="K128" s="35"/>
      <c r="L128" s="39"/>
    </row>
    <row r="129" spans="1:12" s="40" customFormat="1" ht="24" hidden="1">
      <c r="A129" s="98" t="s">
        <v>169</v>
      </c>
      <c r="B129" s="99"/>
      <c r="C129" s="100">
        <f>C130+C131+C132</f>
        <v>750</v>
      </c>
      <c r="D129" s="100">
        <f>D130+D131+D132</f>
        <v>750</v>
      </c>
      <c r="E129" s="100">
        <f>SUM(E130:E132)</f>
        <v>750</v>
      </c>
      <c r="F129" s="100">
        <f t="shared" ref="F129:I129" si="59">SUM(F130:F132)</f>
        <v>750</v>
      </c>
      <c r="G129" s="100">
        <f t="shared" si="59"/>
        <v>750</v>
      </c>
      <c r="H129" s="100">
        <f t="shared" si="59"/>
        <v>750</v>
      </c>
      <c r="I129" s="100">
        <f t="shared" si="59"/>
        <v>750</v>
      </c>
      <c r="J129" s="100">
        <f t="shared" si="54"/>
        <v>5250</v>
      </c>
      <c r="K129" s="35"/>
      <c r="L129" s="39"/>
    </row>
    <row r="130" spans="1:12" s="40" customFormat="1" hidden="1">
      <c r="A130" s="98" t="s">
        <v>7</v>
      </c>
      <c r="B130" s="99">
        <v>5250</v>
      </c>
      <c r="C130" s="100">
        <v>750</v>
      </c>
      <c r="D130" s="100">
        <v>750</v>
      </c>
      <c r="E130" s="100">
        <v>750</v>
      </c>
      <c r="F130" s="100">
        <v>750</v>
      </c>
      <c r="G130" s="100">
        <v>750</v>
      </c>
      <c r="H130" s="100">
        <v>750</v>
      </c>
      <c r="I130" s="100">
        <v>750</v>
      </c>
      <c r="J130" s="100">
        <f t="shared" si="54"/>
        <v>5250</v>
      </c>
      <c r="K130" s="35"/>
      <c r="L130" s="39"/>
    </row>
    <row r="131" spans="1:12" s="40" customFormat="1" hidden="1">
      <c r="A131" s="98" t="s">
        <v>177</v>
      </c>
      <c r="B131" s="99">
        <v>0</v>
      </c>
      <c r="C131" s="100">
        <v>0</v>
      </c>
      <c r="D131" s="100">
        <v>0</v>
      </c>
      <c r="E131" s="100">
        <v>0</v>
      </c>
      <c r="F131" s="100">
        <v>0</v>
      </c>
      <c r="G131" s="100">
        <v>0</v>
      </c>
      <c r="H131" s="100">
        <v>0</v>
      </c>
      <c r="I131" s="100">
        <v>0</v>
      </c>
      <c r="J131" s="100">
        <f t="shared" si="54"/>
        <v>0</v>
      </c>
      <c r="K131" s="35"/>
      <c r="L131" s="39"/>
    </row>
    <row r="132" spans="1:12" s="40" customFormat="1" hidden="1">
      <c r="A132" s="98" t="s">
        <v>178</v>
      </c>
      <c r="B132" s="99">
        <v>0</v>
      </c>
      <c r="C132" s="100">
        <v>0</v>
      </c>
      <c r="D132" s="100">
        <v>0</v>
      </c>
      <c r="E132" s="100">
        <v>0</v>
      </c>
      <c r="F132" s="100">
        <v>0</v>
      </c>
      <c r="G132" s="100">
        <v>0</v>
      </c>
      <c r="H132" s="100">
        <v>0</v>
      </c>
      <c r="I132" s="100">
        <v>0</v>
      </c>
      <c r="J132" s="100">
        <f t="shared" si="54"/>
        <v>0</v>
      </c>
      <c r="K132" s="35"/>
      <c r="L132" s="39"/>
    </row>
    <row r="133" spans="1:12" s="40" customFormat="1" ht="72" hidden="1">
      <c r="A133" s="98" t="s">
        <v>192</v>
      </c>
      <c r="B133" s="99">
        <v>3500</v>
      </c>
      <c r="C133" s="100">
        <f>C134+C135</f>
        <v>500</v>
      </c>
      <c r="D133" s="100">
        <f>D134+D135</f>
        <v>500</v>
      </c>
      <c r="E133" s="100">
        <f>SUM(E134:E135)</f>
        <v>500</v>
      </c>
      <c r="F133" s="100">
        <f t="shared" ref="F133:I133" si="60">SUM(F134:F135)</f>
        <v>500</v>
      </c>
      <c r="G133" s="100">
        <f t="shared" si="60"/>
        <v>500</v>
      </c>
      <c r="H133" s="100">
        <f t="shared" si="60"/>
        <v>500</v>
      </c>
      <c r="I133" s="100">
        <f t="shared" si="60"/>
        <v>500</v>
      </c>
      <c r="J133" s="100">
        <f t="shared" si="54"/>
        <v>3500</v>
      </c>
      <c r="K133" s="35"/>
      <c r="L133" s="39"/>
    </row>
    <row r="134" spans="1:12" s="40" customFormat="1" hidden="1">
      <c r="A134" s="98" t="s">
        <v>176</v>
      </c>
      <c r="B134" s="99">
        <v>0</v>
      </c>
      <c r="C134" s="100">
        <v>0</v>
      </c>
      <c r="D134" s="100">
        <v>0</v>
      </c>
      <c r="E134" s="100">
        <v>0</v>
      </c>
      <c r="F134" s="100">
        <v>0</v>
      </c>
      <c r="G134" s="100">
        <v>0</v>
      </c>
      <c r="H134" s="100">
        <v>0</v>
      </c>
      <c r="I134" s="100">
        <v>0</v>
      </c>
      <c r="J134" s="100">
        <f t="shared" si="54"/>
        <v>0</v>
      </c>
      <c r="K134" s="35"/>
      <c r="L134" s="39"/>
    </row>
    <row r="135" spans="1:12" s="40" customFormat="1" ht="24" hidden="1">
      <c r="A135" s="98" t="s">
        <v>169</v>
      </c>
      <c r="B135" s="99"/>
      <c r="C135" s="100">
        <f>C136+C137+C138</f>
        <v>500</v>
      </c>
      <c r="D135" s="100">
        <f>D136+D137+D138</f>
        <v>500</v>
      </c>
      <c r="E135" s="100">
        <f>SUM(E136:E138)</f>
        <v>500</v>
      </c>
      <c r="F135" s="100">
        <f t="shared" ref="F135:I135" si="61">SUM(F136:F138)</f>
        <v>500</v>
      </c>
      <c r="G135" s="100">
        <f t="shared" si="61"/>
        <v>500</v>
      </c>
      <c r="H135" s="100">
        <f t="shared" si="61"/>
        <v>500</v>
      </c>
      <c r="I135" s="100">
        <f t="shared" si="61"/>
        <v>500</v>
      </c>
      <c r="J135" s="100">
        <f t="shared" si="54"/>
        <v>3500</v>
      </c>
      <c r="K135" s="35"/>
      <c r="L135" s="39"/>
    </row>
    <row r="136" spans="1:12" s="40" customFormat="1" hidden="1">
      <c r="A136" s="98" t="s">
        <v>7</v>
      </c>
      <c r="B136" s="99">
        <v>3500</v>
      </c>
      <c r="C136" s="100">
        <v>500</v>
      </c>
      <c r="D136" s="100">
        <v>500</v>
      </c>
      <c r="E136" s="100">
        <v>500</v>
      </c>
      <c r="F136" s="100">
        <v>500</v>
      </c>
      <c r="G136" s="100">
        <v>500</v>
      </c>
      <c r="H136" s="100">
        <v>500</v>
      </c>
      <c r="I136" s="100">
        <v>500</v>
      </c>
      <c r="J136" s="100">
        <f t="shared" si="54"/>
        <v>3500</v>
      </c>
      <c r="K136" s="35"/>
      <c r="L136" s="39"/>
    </row>
    <row r="137" spans="1:12" s="40" customFormat="1" hidden="1">
      <c r="A137" s="98" t="s">
        <v>177</v>
      </c>
      <c r="B137" s="99">
        <v>0</v>
      </c>
      <c r="C137" s="100">
        <v>0</v>
      </c>
      <c r="D137" s="100">
        <v>0</v>
      </c>
      <c r="E137" s="100">
        <v>0</v>
      </c>
      <c r="F137" s="100">
        <v>0</v>
      </c>
      <c r="G137" s="100">
        <v>0</v>
      </c>
      <c r="H137" s="100">
        <v>0</v>
      </c>
      <c r="I137" s="100">
        <v>0</v>
      </c>
      <c r="J137" s="100">
        <f t="shared" si="54"/>
        <v>0</v>
      </c>
      <c r="K137" s="35"/>
      <c r="L137" s="39"/>
    </row>
    <row r="138" spans="1:12" s="40" customFormat="1" hidden="1">
      <c r="A138" s="98" t="s">
        <v>178</v>
      </c>
      <c r="B138" s="99">
        <v>0</v>
      </c>
      <c r="C138" s="100">
        <v>0</v>
      </c>
      <c r="D138" s="100">
        <v>0</v>
      </c>
      <c r="E138" s="100">
        <v>0</v>
      </c>
      <c r="F138" s="100">
        <v>0</v>
      </c>
      <c r="G138" s="100">
        <v>0</v>
      </c>
      <c r="H138" s="100">
        <v>0</v>
      </c>
      <c r="I138" s="100">
        <v>0</v>
      </c>
      <c r="J138" s="100">
        <f t="shared" si="54"/>
        <v>0</v>
      </c>
      <c r="K138" s="35"/>
      <c r="L138" s="39"/>
    </row>
    <row r="139" spans="1:12" s="40" customFormat="1" ht="48" hidden="1">
      <c r="A139" s="98" t="s">
        <v>193</v>
      </c>
      <c r="B139" s="99">
        <v>1400</v>
      </c>
      <c r="C139" s="100">
        <f>C140+C141</f>
        <v>0</v>
      </c>
      <c r="D139" s="100">
        <f>D140+D141</f>
        <v>0</v>
      </c>
      <c r="E139" s="100">
        <f>SUM(E140:E141)</f>
        <v>0</v>
      </c>
      <c r="F139" s="100">
        <f t="shared" ref="F139:I139" si="62">SUM(F140:F141)</f>
        <v>0</v>
      </c>
      <c r="G139" s="100">
        <f t="shared" si="62"/>
        <v>0</v>
      </c>
      <c r="H139" s="100">
        <f t="shared" si="62"/>
        <v>0</v>
      </c>
      <c r="I139" s="100">
        <f t="shared" si="62"/>
        <v>0</v>
      </c>
      <c r="J139" s="100">
        <f t="shared" si="54"/>
        <v>0</v>
      </c>
      <c r="K139" s="35"/>
      <c r="L139" s="39"/>
    </row>
    <row r="140" spans="1:12" s="40" customFormat="1" hidden="1">
      <c r="A140" s="98" t="s">
        <v>176</v>
      </c>
      <c r="B140" s="99">
        <v>0</v>
      </c>
      <c r="C140" s="100">
        <v>0</v>
      </c>
      <c r="D140" s="100">
        <v>0</v>
      </c>
      <c r="E140" s="100">
        <v>0</v>
      </c>
      <c r="F140" s="100">
        <v>0</v>
      </c>
      <c r="G140" s="100">
        <v>0</v>
      </c>
      <c r="H140" s="100">
        <v>0</v>
      </c>
      <c r="I140" s="100">
        <v>0</v>
      </c>
      <c r="J140" s="100">
        <f t="shared" si="54"/>
        <v>0</v>
      </c>
      <c r="K140" s="35"/>
      <c r="L140" s="39"/>
    </row>
    <row r="141" spans="1:12" s="40" customFormat="1" ht="24" hidden="1">
      <c r="A141" s="98" t="s">
        <v>169</v>
      </c>
      <c r="B141" s="99"/>
      <c r="C141" s="100">
        <f>C142+C143+C144</f>
        <v>0</v>
      </c>
      <c r="D141" s="100">
        <f>D142+D143+D144</f>
        <v>0</v>
      </c>
      <c r="E141" s="100">
        <f>SUM(E142:E144)</f>
        <v>0</v>
      </c>
      <c r="F141" s="100">
        <f t="shared" ref="F141:I141" si="63">SUM(F142:F144)</f>
        <v>0</v>
      </c>
      <c r="G141" s="100">
        <f t="shared" si="63"/>
        <v>0</v>
      </c>
      <c r="H141" s="100">
        <f t="shared" si="63"/>
        <v>0</v>
      </c>
      <c r="I141" s="100">
        <f t="shared" si="63"/>
        <v>0</v>
      </c>
      <c r="J141" s="100">
        <f t="shared" si="54"/>
        <v>0</v>
      </c>
      <c r="K141" s="35"/>
      <c r="L141" s="39"/>
    </row>
    <row r="142" spans="1:12" s="40" customFormat="1" hidden="1">
      <c r="A142" s="98" t="s">
        <v>7</v>
      </c>
      <c r="B142" s="99">
        <v>1400</v>
      </c>
      <c r="C142" s="100">
        <f>200-200</f>
        <v>0</v>
      </c>
      <c r="D142" s="100">
        <f t="shared" ref="D142:I142" si="64">200-200</f>
        <v>0</v>
      </c>
      <c r="E142" s="100">
        <f t="shared" si="64"/>
        <v>0</v>
      </c>
      <c r="F142" s="100">
        <f t="shared" si="64"/>
        <v>0</v>
      </c>
      <c r="G142" s="100">
        <f t="shared" si="64"/>
        <v>0</v>
      </c>
      <c r="H142" s="100">
        <f t="shared" si="64"/>
        <v>0</v>
      </c>
      <c r="I142" s="100">
        <f t="shared" si="64"/>
        <v>0</v>
      </c>
      <c r="J142" s="100">
        <f t="shared" si="54"/>
        <v>0</v>
      </c>
      <c r="K142" s="35"/>
      <c r="L142" s="39"/>
    </row>
    <row r="143" spans="1:12" s="40" customFormat="1" hidden="1">
      <c r="A143" s="98" t="s">
        <v>177</v>
      </c>
      <c r="B143" s="99">
        <v>0</v>
      </c>
      <c r="C143" s="100">
        <v>0</v>
      </c>
      <c r="D143" s="100">
        <v>0</v>
      </c>
      <c r="E143" s="100">
        <v>0</v>
      </c>
      <c r="F143" s="100">
        <v>0</v>
      </c>
      <c r="G143" s="100">
        <v>0</v>
      </c>
      <c r="H143" s="100">
        <v>0</v>
      </c>
      <c r="I143" s="100">
        <v>0</v>
      </c>
      <c r="J143" s="100">
        <f t="shared" si="54"/>
        <v>0</v>
      </c>
      <c r="K143" s="35"/>
      <c r="L143" s="39"/>
    </row>
    <row r="144" spans="1:12" s="40" customFormat="1" hidden="1">
      <c r="A144" s="98" t="s">
        <v>178</v>
      </c>
      <c r="B144" s="99">
        <v>0</v>
      </c>
      <c r="C144" s="100">
        <v>0</v>
      </c>
      <c r="D144" s="100">
        <v>0</v>
      </c>
      <c r="E144" s="100">
        <v>0</v>
      </c>
      <c r="F144" s="100">
        <v>0</v>
      </c>
      <c r="G144" s="100">
        <v>0</v>
      </c>
      <c r="H144" s="100">
        <v>0</v>
      </c>
      <c r="I144" s="100">
        <v>0</v>
      </c>
      <c r="J144" s="100">
        <f t="shared" si="54"/>
        <v>0</v>
      </c>
      <c r="K144" s="35"/>
      <c r="L144" s="39"/>
    </row>
    <row r="145" spans="1:17" s="32" customFormat="1" ht="24">
      <c r="A145" s="139" t="s">
        <v>206</v>
      </c>
      <c r="B145" s="80">
        <v>4504498.4000000004</v>
      </c>
      <c r="C145" s="56">
        <f>C157</f>
        <v>648527.5</v>
      </c>
      <c r="D145" s="56">
        <f t="shared" ref="D145:I145" si="65">D157</f>
        <v>648527.5</v>
      </c>
      <c r="E145" s="56">
        <f t="shared" si="65"/>
        <v>648527.5</v>
      </c>
      <c r="F145" s="56">
        <f t="shared" si="65"/>
        <v>648527.5</v>
      </c>
      <c r="G145" s="56">
        <f t="shared" si="65"/>
        <v>648527.5</v>
      </c>
      <c r="H145" s="56">
        <f t="shared" si="65"/>
        <v>648527.5</v>
      </c>
      <c r="I145" s="56">
        <f t="shared" si="65"/>
        <v>648527.5</v>
      </c>
      <c r="J145" s="56">
        <f t="shared" si="54"/>
        <v>4539692.5</v>
      </c>
      <c r="K145" s="35"/>
    </row>
    <row r="146" spans="1:17">
      <c r="A146" s="53" t="s">
        <v>176</v>
      </c>
      <c r="B146" s="54">
        <v>20499.7</v>
      </c>
      <c r="C146" s="55">
        <f t="shared" ref="C146:I150" si="66">C158</f>
        <v>0</v>
      </c>
      <c r="D146" s="55">
        <f t="shared" si="66"/>
        <v>0</v>
      </c>
      <c r="E146" s="55">
        <f t="shared" si="66"/>
        <v>0</v>
      </c>
      <c r="F146" s="55">
        <f t="shared" si="66"/>
        <v>0</v>
      </c>
      <c r="G146" s="55">
        <f t="shared" si="66"/>
        <v>0</v>
      </c>
      <c r="H146" s="55">
        <f t="shared" si="66"/>
        <v>0</v>
      </c>
      <c r="I146" s="55">
        <f t="shared" si="66"/>
        <v>0</v>
      </c>
      <c r="J146" s="55">
        <f t="shared" si="54"/>
        <v>0</v>
      </c>
      <c r="M146" s="35"/>
    </row>
    <row r="147" spans="1:17" ht="24">
      <c r="A147" s="53" t="s">
        <v>169</v>
      </c>
      <c r="B147" s="54"/>
      <c r="C147" s="55">
        <f t="shared" si="66"/>
        <v>637348.69999999995</v>
      </c>
      <c r="D147" s="55">
        <f t="shared" si="66"/>
        <v>637348.69999999995</v>
      </c>
      <c r="E147" s="55">
        <f t="shared" si="66"/>
        <v>637348.69999999995</v>
      </c>
      <c r="F147" s="55">
        <f t="shared" si="66"/>
        <v>637348.69999999995</v>
      </c>
      <c r="G147" s="55">
        <f t="shared" si="66"/>
        <v>637348.69999999995</v>
      </c>
      <c r="H147" s="55">
        <f t="shared" si="66"/>
        <v>637348.69999999995</v>
      </c>
      <c r="I147" s="55">
        <f t="shared" si="66"/>
        <v>637348.69999999995</v>
      </c>
      <c r="J147" s="55">
        <f t="shared" si="54"/>
        <v>4461440.9000000004</v>
      </c>
    </row>
    <row r="148" spans="1:17">
      <c r="A148" s="137" t="s">
        <v>7</v>
      </c>
      <c r="B148" s="138">
        <v>939902.2</v>
      </c>
      <c r="C148" s="134">
        <f t="shared" si="66"/>
        <v>142228</v>
      </c>
      <c r="D148" s="134">
        <f t="shared" si="66"/>
        <v>142228</v>
      </c>
      <c r="E148" s="134">
        <f t="shared" si="66"/>
        <v>142228</v>
      </c>
      <c r="F148" s="55">
        <f t="shared" si="66"/>
        <v>142228</v>
      </c>
      <c r="G148" s="55">
        <f t="shared" si="66"/>
        <v>142228</v>
      </c>
      <c r="H148" s="55">
        <f t="shared" si="66"/>
        <v>142228</v>
      </c>
      <c r="I148" s="55">
        <f t="shared" si="66"/>
        <v>142228</v>
      </c>
      <c r="J148" s="55">
        <f t="shared" si="54"/>
        <v>995596</v>
      </c>
      <c r="M148" s="35"/>
    </row>
    <row r="149" spans="1:17">
      <c r="A149" s="53" t="s">
        <v>177</v>
      </c>
      <c r="B149" s="54">
        <v>3465844.9000000004</v>
      </c>
      <c r="C149" s="55">
        <f t="shared" si="66"/>
        <v>495120.7</v>
      </c>
      <c r="D149" s="55">
        <f t="shared" si="66"/>
        <v>495120.7</v>
      </c>
      <c r="E149" s="55">
        <f t="shared" si="66"/>
        <v>495120.7</v>
      </c>
      <c r="F149" s="55">
        <f t="shared" si="66"/>
        <v>495120.7</v>
      </c>
      <c r="G149" s="55">
        <f t="shared" si="66"/>
        <v>495120.7</v>
      </c>
      <c r="H149" s="55">
        <f t="shared" si="66"/>
        <v>495120.7</v>
      </c>
      <c r="I149" s="55">
        <f t="shared" si="66"/>
        <v>495120.7</v>
      </c>
      <c r="J149" s="55">
        <f t="shared" si="54"/>
        <v>3465844.9000000004</v>
      </c>
    </row>
    <row r="150" spans="1:17">
      <c r="A150" s="53" t="s">
        <v>178</v>
      </c>
      <c r="B150" s="54">
        <v>78251.600000000006</v>
      </c>
      <c r="C150" s="55">
        <f t="shared" si="66"/>
        <v>11178.8</v>
      </c>
      <c r="D150" s="55">
        <f t="shared" si="66"/>
        <v>11178.8</v>
      </c>
      <c r="E150" s="55">
        <f t="shared" si="66"/>
        <v>11178.8</v>
      </c>
      <c r="F150" s="55">
        <f t="shared" si="66"/>
        <v>11178.8</v>
      </c>
      <c r="G150" s="55">
        <f t="shared" si="66"/>
        <v>11178.8</v>
      </c>
      <c r="H150" s="55">
        <f t="shared" si="66"/>
        <v>11178.8</v>
      </c>
      <c r="I150" s="55">
        <f t="shared" si="66"/>
        <v>11178.8</v>
      </c>
      <c r="J150" s="55">
        <f t="shared" si="54"/>
        <v>78251.600000000006</v>
      </c>
    </row>
    <row r="151" spans="1:17" s="40" customFormat="1" ht="36" hidden="1">
      <c r="A151" s="98" t="s">
        <v>218</v>
      </c>
      <c r="B151" s="99">
        <v>4462434.9000000004</v>
      </c>
      <c r="C151" s="100">
        <f>C152+C153</f>
        <v>640190.70000000007</v>
      </c>
      <c r="D151" s="100">
        <f t="shared" ref="D151:I151" si="67">D152+D153</f>
        <v>640190.70000000007</v>
      </c>
      <c r="E151" s="100">
        <f t="shared" si="67"/>
        <v>640190.70000000007</v>
      </c>
      <c r="F151" s="100">
        <f t="shared" si="67"/>
        <v>640190.70000000007</v>
      </c>
      <c r="G151" s="100">
        <f t="shared" si="67"/>
        <v>640190.70000000007</v>
      </c>
      <c r="H151" s="100">
        <f t="shared" si="67"/>
        <v>640190.70000000007</v>
      </c>
      <c r="I151" s="100">
        <f t="shared" si="67"/>
        <v>640190.70000000007</v>
      </c>
      <c r="J151" s="100">
        <f t="shared" si="54"/>
        <v>4481334.9000000004</v>
      </c>
      <c r="K151" s="35"/>
      <c r="L151" s="39"/>
    </row>
    <row r="152" spans="1:17" s="40" customFormat="1" hidden="1">
      <c r="A152" s="98" t="s">
        <v>176</v>
      </c>
      <c r="B152" s="99"/>
      <c r="C152" s="100">
        <v>0</v>
      </c>
      <c r="D152" s="100">
        <v>0</v>
      </c>
      <c r="E152" s="100">
        <v>0</v>
      </c>
      <c r="F152" s="100">
        <v>0</v>
      </c>
      <c r="G152" s="100">
        <v>0</v>
      </c>
      <c r="H152" s="100">
        <v>0</v>
      </c>
      <c r="I152" s="100">
        <v>0</v>
      </c>
      <c r="J152" s="100">
        <f t="shared" si="54"/>
        <v>0</v>
      </c>
      <c r="K152" s="35"/>
      <c r="L152" s="39"/>
    </row>
    <row r="153" spans="1:17" s="40" customFormat="1" ht="24" hidden="1">
      <c r="A153" s="98" t="s">
        <v>169</v>
      </c>
      <c r="B153" s="99"/>
      <c r="C153" s="100">
        <f>C154+C155+C156</f>
        <v>640190.70000000007</v>
      </c>
      <c r="D153" s="100">
        <f t="shared" ref="D153:I153" si="68">D154+D155+D156</f>
        <v>640190.70000000007</v>
      </c>
      <c r="E153" s="100">
        <f t="shared" si="68"/>
        <v>640190.70000000007</v>
      </c>
      <c r="F153" s="100">
        <f t="shared" si="68"/>
        <v>640190.70000000007</v>
      </c>
      <c r="G153" s="100">
        <f t="shared" si="68"/>
        <v>640190.70000000007</v>
      </c>
      <c r="H153" s="100">
        <f t="shared" si="68"/>
        <v>640190.70000000007</v>
      </c>
      <c r="I153" s="100">
        <f t="shared" si="68"/>
        <v>640190.70000000007</v>
      </c>
      <c r="J153" s="100">
        <f t="shared" si="54"/>
        <v>4481334.9000000004</v>
      </c>
      <c r="K153" s="35"/>
      <c r="L153" s="39"/>
    </row>
    <row r="154" spans="1:17" s="40" customFormat="1" hidden="1">
      <c r="A154" s="98" t="s">
        <v>7</v>
      </c>
      <c r="B154" s="99">
        <v>918338.39999999991</v>
      </c>
      <c r="C154" s="100">
        <f>131191.2+2700</f>
        <v>133891.20000000001</v>
      </c>
      <c r="D154" s="100">
        <f t="shared" ref="D154:I154" si="69">131191.2+2700</f>
        <v>133891.20000000001</v>
      </c>
      <c r="E154" s="100">
        <f t="shared" si="69"/>
        <v>133891.20000000001</v>
      </c>
      <c r="F154" s="100">
        <f t="shared" si="69"/>
        <v>133891.20000000001</v>
      </c>
      <c r="G154" s="100">
        <f t="shared" si="69"/>
        <v>133891.20000000001</v>
      </c>
      <c r="H154" s="100">
        <f t="shared" si="69"/>
        <v>133891.20000000001</v>
      </c>
      <c r="I154" s="100">
        <f t="shared" si="69"/>
        <v>133891.20000000001</v>
      </c>
      <c r="J154" s="100">
        <f t="shared" si="54"/>
        <v>937238.39999999991</v>
      </c>
      <c r="K154" s="35"/>
      <c r="L154" s="39">
        <v>2700</v>
      </c>
      <c r="M154" s="39">
        <v>2700</v>
      </c>
      <c r="N154" s="39">
        <v>2700</v>
      </c>
      <c r="O154" s="39">
        <v>2700</v>
      </c>
      <c r="P154" s="39">
        <v>2700</v>
      </c>
      <c r="Q154" s="39">
        <v>2700</v>
      </c>
    </row>
    <row r="155" spans="1:17" s="40" customFormat="1" hidden="1">
      <c r="A155" s="98" t="s">
        <v>170</v>
      </c>
      <c r="B155" s="99">
        <v>3465844.9000000004</v>
      </c>
      <c r="C155" s="100">
        <v>495120.7</v>
      </c>
      <c r="D155" s="100">
        <v>495120.7</v>
      </c>
      <c r="E155" s="100">
        <v>495120.7</v>
      </c>
      <c r="F155" s="100">
        <v>495120.7</v>
      </c>
      <c r="G155" s="100">
        <v>495120.7</v>
      </c>
      <c r="H155" s="100">
        <v>495120.7</v>
      </c>
      <c r="I155" s="100">
        <v>495120.7</v>
      </c>
      <c r="J155" s="100">
        <f t="shared" si="54"/>
        <v>3465844.9000000004</v>
      </c>
      <c r="K155" s="35"/>
      <c r="L155" s="39"/>
    </row>
    <row r="156" spans="1:17" s="40" customFormat="1" hidden="1">
      <c r="A156" s="98" t="s">
        <v>178</v>
      </c>
      <c r="B156" s="99">
        <v>78251.600000000006</v>
      </c>
      <c r="C156" s="100">
        <v>11178.8</v>
      </c>
      <c r="D156" s="100">
        <v>11178.8</v>
      </c>
      <c r="E156" s="100">
        <v>11178.8</v>
      </c>
      <c r="F156" s="100">
        <v>11178.8</v>
      </c>
      <c r="G156" s="100">
        <v>11178.8</v>
      </c>
      <c r="H156" s="100">
        <v>11178.8</v>
      </c>
      <c r="I156" s="100">
        <v>11178.8</v>
      </c>
      <c r="J156" s="100">
        <f t="shared" si="54"/>
        <v>78251.600000000006</v>
      </c>
      <c r="K156" s="35"/>
      <c r="L156" s="39"/>
    </row>
    <row r="157" spans="1:17" ht="27" customHeight="1">
      <c r="A157" s="53" t="s">
        <v>246</v>
      </c>
      <c r="B157" s="54">
        <v>31563.5</v>
      </c>
      <c r="C157" s="55">
        <f>C158+C159+C162</f>
        <v>648527.5</v>
      </c>
      <c r="D157" s="55">
        <f t="shared" ref="D157:I157" si="70">D158+D159+D162</f>
        <v>648527.5</v>
      </c>
      <c r="E157" s="55">
        <f t="shared" si="70"/>
        <v>648527.5</v>
      </c>
      <c r="F157" s="55">
        <f t="shared" si="70"/>
        <v>648527.5</v>
      </c>
      <c r="G157" s="55">
        <f t="shared" si="70"/>
        <v>648527.5</v>
      </c>
      <c r="H157" s="55">
        <f t="shared" si="70"/>
        <v>648527.5</v>
      </c>
      <c r="I157" s="55">
        <f t="shared" si="70"/>
        <v>648527.5</v>
      </c>
      <c r="J157" s="55">
        <f t="shared" si="54"/>
        <v>4539692.5</v>
      </c>
    </row>
    <row r="158" spans="1:17">
      <c r="A158" s="53" t="s">
        <v>176</v>
      </c>
      <c r="B158" s="54">
        <v>20499.7</v>
      </c>
      <c r="C158" s="55">
        <f t="shared" ref="C158:I162" si="71">C152</f>
        <v>0</v>
      </c>
      <c r="D158" s="55">
        <f t="shared" si="71"/>
        <v>0</v>
      </c>
      <c r="E158" s="55">
        <f t="shared" si="71"/>
        <v>0</v>
      </c>
      <c r="F158" s="55">
        <f t="shared" si="71"/>
        <v>0</v>
      </c>
      <c r="G158" s="55">
        <f t="shared" si="71"/>
        <v>0</v>
      </c>
      <c r="H158" s="55">
        <f t="shared" si="71"/>
        <v>0</v>
      </c>
      <c r="I158" s="55">
        <f t="shared" si="71"/>
        <v>0</v>
      </c>
      <c r="J158" s="55">
        <f t="shared" si="54"/>
        <v>0</v>
      </c>
    </row>
    <row r="159" spans="1:17" ht="24">
      <c r="A159" s="53" t="s">
        <v>169</v>
      </c>
      <c r="B159" s="54"/>
      <c r="C159" s="55">
        <f>C160+C161</f>
        <v>637348.69999999995</v>
      </c>
      <c r="D159" s="55">
        <f t="shared" ref="D159:I159" si="72">D160+D161</f>
        <v>637348.69999999995</v>
      </c>
      <c r="E159" s="55">
        <f t="shared" si="72"/>
        <v>637348.69999999995</v>
      </c>
      <c r="F159" s="55">
        <f t="shared" si="72"/>
        <v>637348.69999999995</v>
      </c>
      <c r="G159" s="55">
        <f t="shared" si="72"/>
        <v>637348.69999999995</v>
      </c>
      <c r="H159" s="55">
        <f t="shared" si="72"/>
        <v>637348.69999999995</v>
      </c>
      <c r="I159" s="55">
        <f t="shared" si="72"/>
        <v>637348.69999999995</v>
      </c>
      <c r="J159" s="55">
        <f t="shared" si="54"/>
        <v>4461440.9000000004</v>
      </c>
    </row>
    <row r="160" spans="1:17">
      <c r="A160" s="53" t="s">
        <v>7</v>
      </c>
      <c r="B160" s="54">
        <v>11063.8</v>
      </c>
      <c r="C160" s="55">
        <v>142228</v>
      </c>
      <c r="D160" s="55">
        <v>142228</v>
      </c>
      <c r="E160" s="55">
        <v>142228</v>
      </c>
      <c r="F160" s="55">
        <v>142228</v>
      </c>
      <c r="G160" s="55">
        <v>142228</v>
      </c>
      <c r="H160" s="55">
        <v>142228</v>
      </c>
      <c r="I160" s="55">
        <v>142228</v>
      </c>
      <c r="J160" s="55">
        <f t="shared" si="54"/>
        <v>995596</v>
      </c>
    </row>
    <row r="161" spans="1:14">
      <c r="A161" s="53" t="s">
        <v>177</v>
      </c>
      <c r="B161" s="54">
        <v>0</v>
      </c>
      <c r="C161" s="55">
        <f t="shared" si="71"/>
        <v>495120.7</v>
      </c>
      <c r="D161" s="55">
        <f t="shared" si="71"/>
        <v>495120.7</v>
      </c>
      <c r="E161" s="55">
        <f t="shared" si="71"/>
        <v>495120.7</v>
      </c>
      <c r="F161" s="55">
        <f t="shared" si="71"/>
        <v>495120.7</v>
      </c>
      <c r="G161" s="55">
        <f t="shared" si="71"/>
        <v>495120.7</v>
      </c>
      <c r="H161" s="55">
        <f t="shared" si="71"/>
        <v>495120.7</v>
      </c>
      <c r="I161" s="55">
        <f t="shared" si="71"/>
        <v>495120.7</v>
      </c>
      <c r="J161" s="55">
        <f t="shared" si="54"/>
        <v>3465844.9000000004</v>
      </c>
    </row>
    <row r="162" spans="1:14">
      <c r="A162" s="53" t="s">
        <v>178</v>
      </c>
      <c r="B162" s="54">
        <v>0</v>
      </c>
      <c r="C162" s="55">
        <f t="shared" si="71"/>
        <v>11178.8</v>
      </c>
      <c r="D162" s="55">
        <f t="shared" si="71"/>
        <v>11178.8</v>
      </c>
      <c r="E162" s="55">
        <f t="shared" si="71"/>
        <v>11178.8</v>
      </c>
      <c r="F162" s="55">
        <f t="shared" si="71"/>
        <v>11178.8</v>
      </c>
      <c r="G162" s="55">
        <f t="shared" si="71"/>
        <v>11178.8</v>
      </c>
      <c r="H162" s="55">
        <f t="shared" si="71"/>
        <v>11178.8</v>
      </c>
      <c r="I162" s="55">
        <f t="shared" si="71"/>
        <v>11178.8</v>
      </c>
      <c r="J162" s="55">
        <f t="shared" si="54"/>
        <v>78251.600000000006</v>
      </c>
    </row>
    <row r="163" spans="1:14" s="32" customFormat="1" ht="35.25" customHeight="1">
      <c r="A163" s="139" t="s">
        <v>219</v>
      </c>
      <c r="B163" s="80">
        <v>10516032.099999998</v>
      </c>
      <c r="C163" s="81">
        <f>C175</f>
        <v>1526188</v>
      </c>
      <c r="D163" s="81">
        <f t="shared" ref="D163:I163" si="73">D175</f>
        <v>1526188</v>
      </c>
      <c r="E163" s="81">
        <f t="shared" si="73"/>
        <v>1526188</v>
      </c>
      <c r="F163" s="81">
        <f t="shared" si="73"/>
        <v>1526188</v>
      </c>
      <c r="G163" s="81">
        <f t="shared" si="73"/>
        <v>1526188</v>
      </c>
      <c r="H163" s="81">
        <f t="shared" si="73"/>
        <v>1526188</v>
      </c>
      <c r="I163" s="81">
        <f t="shared" si="73"/>
        <v>1526188</v>
      </c>
      <c r="J163" s="81">
        <f t="shared" ref="J163:J180" si="74">SUM(C163:I163)</f>
        <v>10683316</v>
      </c>
      <c r="K163" s="35"/>
      <c r="N163" s="31"/>
    </row>
    <row r="164" spans="1:14">
      <c r="A164" s="53" t="s">
        <v>176</v>
      </c>
      <c r="B164" s="54">
        <v>0</v>
      </c>
      <c r="C164" s="55">
        <f t="shared" ref="C164:I168" si="75">C176</f>
        <v>0</v>
      </c>
      <c r="D164" s="55">
        <f t="shared" si="75"/>
        <v>0</v>
      </c>
      <c r="E164" s="55">
        <f t="shared" si="75"/>
        <v>0</v>
      </c>
      <c r="F164" s="55">
        <f t="shared" si="75"/>
        <v>0</v>
      </c>
      <c r="G164" s="55">
        <f t="shared" si="75"/>
        <v>0</v>
      </c>
      <c r="H164" s="55">
        <f t="shared" si="75"/>
        <v>0</v>
      </c>
      <c r="I164" s="55">
        <f t="shared" si="75"/>
        <v>0</v>
      </c>
      <c r="J164" s="55">
        <f t="shared" si="74"/>
        <v>0</v>
      </c>
      <c r="M164" s="35"/>
      <c r="N164" s="35"/>
    </row>
    <row r="165" spans="1:14" ht="24">
      <c r="A165" s="53" t="s">
        <v>169</v>
      </c>
      <c r="B165" s="54"/>
      <c r="C165" s="55">
        <f t="shared" si="75"/>
        <v>1513710.3</v>
      </c>
      <c r="D165" s="55">
        <f t="shared" si="75"/>
        <v>1513710.3</v>
      </c>
      <c r="E165" s="55">
        <f t="shared" si="75"/>
        <v>1513710.3</v>
      </c>
      <c r="F165" s="55">
        <f t="shared" si="75"/>
        <v>1513710.3</v>
      </c>
      <c r="G165" s="55">
        <f t="shared" si="75"/>
        <v>1513710.3</v>
      </c>
      <c r="H165" s="55">
        <f t="shared" si="75"/>
        <v>1513710.3</v>
      </c>
      <c r="I165" s="55">
        <f t="shared" si="75"/>
        <v>1513710.3</v>
      </c>
      <c r="J165" s="55">
        <f t="shared" si="74"/>
        <v>10595972.100000001</v>
      </c>
    </row>
    <row r="166" spans="1:14">
      <c r="A166" s="137" t="s">
        <v>7</v>
      </c>
      <c r="B166" s="138">
        <v>1215801.3</v>
      </c>
      <c r="C166" s="74">
        <f t="shared" si="75"/>
        <v>197583.6</v>
      </c>
      <c r="D166" s="74">
        <f t="shared" si="75"/>
        <v>197583.6</v>
      </c>
      <c r="E166" s="74">
        <f t="shared" si="75"/>
        <v>197583.6</v>
      </c>
      <c r="F166" s="55">
        <f t="shared" si="75"/>
        <v>197583.6</v>
      </c>
      <c r="G166" s="55">
        <f t="shared" si="75"/>
        <v>197583.6</v>
      </c>
      <c r="H166" s="55">
        <f t="shared" si="75"/>
        <v>197583.6</v>
      </c>
      <c r="I166" s="55">
        <f t="shared" si="75"/>
        <v>197583.6</v>
      </c>
      <c r="J166" s="55">
        <f t="shared" si="74"/>
        <v>1383085.2000000002</v>
      </c>
      <c r="L166" s="31"/>
      <c r="M166" s="31"/>
    </row>
    <row r="167" spans="1:14">
      <c r="A167" s="53" t="s">
        <v>177</v>
      </c>
      <c r="B167" s="54">
        <v>9212886.9000000004</v>
      </c>
      <c r="C167" s="55">
        <f t="shared" si="75"/>
        <v>1316126.7</v>
      </c>
      <c r="D167" s="55">
        <f t="shared" si="75"/>
        <v>1316126.7</v>
      </c>
      <c r="E167" s="55">
        <f t="shared" si="75"/>
        <v>1316126.7</v>
      </c>
      <c r="F167" s="55">
        <f t="shared" si="75"/>
        <v>1316126.7</v>
      </c>
      <c r="G167" s="55">
        <f t="shared" si="75"/>
        <v>1316126.7</v>
      </c>
      <c r="H167" s="55">
        <f t="shared" si="75"/>
        <v>1316126.7</v>
      </c>
      <c r="I167" s="55">
        <f t="shared" si="75"/>
        <v>1316126.7</v>
      </c>
      <c r="J167" s="55">
        <f t="shared" si="74"/>
        <v>9212886.9000000004</v>
      </c>
    </row>
    <row r="168" spans="1:14">
      <c r="A168" s="53" t="s">
        <v>178</v>
      </c>
      <c r="B168" s="54">
        <v>87343.9</v>
      </c>
      <c r="C168" s="55">
        <f t="shared" si="75"/>
        <v>12477.7</v>
      </c>
      <c r="D168" s="55">
        <f t="shared" si="75"/>
        <v>12477.7</v>
      </c>
      <c r="E168" s="55">
        <f t="shared" si="75"/>
        <v>12477.7</v>
      </c>
      <c r="F168" s="55">
        <f t="shared" si="75"/>
        <v>12477.7</v>
      </c>
      <c r="G168" s="55">
        <f t="shared" si="75"/>
        <v>12477.7</v>
      </c>
      <c r="H168" s="55">
        <f t="shared" si="75"/>
        <v>12477.7</v>
      </c>
      <c r="I168" s="55">
        <f t="shared" si="75"/>
        <v>12477.7</v>
      </c>
      <c r="J168" s="55">
        <f t="shared" si="74"/>
        <v>87343.9</v>
      </c>
    </row>
    <row r="169" spans="1:14" s="40" customFormat="1" ht="36" hidden="1">
      <c r="A169" s="98" t="s">
        <v>220</v>
      </c>
      <c r="B169" s="99">
        <v>10468495.800000001</v>
      </c>
      <c r="C169" s="100">
        <f>C170+C171</f>
        <v>1501190.2999999998</v>
      </c>
      <c r="D169" s="100">
        <f>D170+D171</f>
        <v>1501190.2999999998</v>
      </c>
      <c r="E169" s="100">
        <f>SUM(E170:E171)</f>
        <v>1501190.2999999998</v>
      </c>
      <c r="F169" s="100">
        <f t="shared" ref="F169:I169" si="76">SUM(F170:F171)</f>
        <v>1501190.2999999998</v>
      </c>
      <c r="G169" s="100">
        <f t="shared" si="76"/>
        <v>1501190.2999999998</v>
      </c>
      <c r="H169" s="100">
        <f t="shared" si="76"/>
        <v>1501190.2999999998</v>
      </c>
      <c r="I169" s="100">
        <f t="shared" si="76"/>
        <v>1501190.2999999998</v>
      </c>
      <c r="J169" s="100">
        <f t="shared" si="74"/>
        <v>10508332.099999998</v>
      </c>
      <c r="K169" s="35"/>
      <c r="L169" s="39"/>
    </row>
    <row r="170" spans="1:14" s="40" customFormat="1" hidden="1">
      <c r="A170" s="98" t="s">
        <v>176</v>
      </c>
      <c r="B170" s="99">
        <v>0</v>
      </c>
      <c r="C170" s="100">
        <v>0</v>
      </c>
      <c r="D170" s="100">
        <v>0</v>
      </c>
      <c r="E170" s="100">
        <v>0</v>
      </c>
      <c r="F170" s="100">
        <v>0</v>
      </c>
      <c r="G170" s="100">
        <v>0</v>
      </c>
      <c r="H170" s="100">
        <v>0</v>
      </c>
      <c r="I170" s="100">
        <v>0</v>
      </c>
      <c r="J170" s="100">
        <f t="shared" si="74"/>
        <v>0</v>
      </c>
      <c r="K170" s="35"/>
      <c r="L170" s="39"/>
    </row>
    <row r="171" spans="1:14" s="40" customFormat="1" ht="24" hidden="1">
      <c r="A171" s="98" t="s">
        <v>169</v>
      </c>
      <c r="B171" s="99"/>
      <c r="C171" s="100">
        <f>C172+C173+C174</f>
        <v>1501190.2999999998</v>
      </c>
      <c r="D171" s="100">
        <f>D172+D173+D174</f>
        <v>1501190.2999999998</v>
      </c>
      <c r="E171" s="100">
        <f t="shared" ref="E171:I171" si="77">E172+E173+E174</f>
        <v>1501190.2999999998</v>
      </c>
      <c r="F171" s="100">
        <f t="shared" si="77"/>
        <v>1501190.2999999998</v>
      </c>
      <c r="G171" s="100">
        <f t="shared" si="77"/>
        <v>1501190.2999999998</v>
      </c>
      <c r="H171" s="100">
        <f t="shared" si="77"/>
        <v>1501190.2999999998</v>
      </c>
      <c r="I171" s="100">
        <f t="shared" si="77"/>
        <v>1501190.2999999998</v>
      </c>
      <c r="J171" s="100">
        <f t="shared" si="74"/>
        <v>10508332.099999998</v>
      </c>
      <c r="K171" s="35"/>
      <c r="L171" s="39"/>
    </row>
    <row r="172" spans="1:14" s="40" customFormat="1" hidden="1">
      <c r="A172" s="98" t="s">
        <v>7</v>
      </c>
      <c r="B172" s="99">
        <v>1168265</v>
      </c>
      <c r="C172" s="100">
        <f>166895+5690.9</f>
        <v>172585.9</v>
      </c>
      <c r="D172" s="100">
        <f t="shared" ref="D172:I172" si="78">166895+5690.9</f>
        <v>172585.9</v>
      </c>
      <c r="E172" s="100">
        <f t="shared" si="78"/>
        <v>172585.9</v>
      </c>
      <c r="F172" s="100">
        <f t="shared" si="78"/>
        <v>172585.9</v>
      </c>
      <c r="G172" s="100">
        <f t="shared" si="78"/>
        <v>172585.9</v>
      </c>
      <c r="H172" s="100">
        <f t="shared" si="78"/>
        <v>172585.9</v>
      </c>
      <c r="I172" s="100">
        <f t="shared" si="78"/>
        <v>172585.9</v>
      </c>
      <c r="J172" s="100">
        <f t="shared" si="74"/>
        <v>1208101.3</v>
      </c>
      <c r="K172" s="35"/>
      <c r="L172" s="39"/>
    </row>
    <row r="173" spans="1:14" s="40" customFormat="1" hidden="1">
      <c r="A173" s="98" t="s">
        <v>177</v>
      </c>
      <c r="B173" s="99">
        <v>9212886.9000000004</v>
      </c>
      <c r="C173" s="100">
        <v>1316126.7</v>
      </c>
      <c r="D173" s="100">
        <v>1316126.7</v>
      </c>
      <c r="E173" s="100">
        <v>1316126.7</v>
      </c>
      <c r="F173" s="100">
        <v>1316126.7</v>
      </c>
      <c r="G173" s="100">
        <v>1316126.7</v>
      </c>
      <c r="H173" s="100">
        <v>1316126.7</v>
      </c>
      <c r="I173" s="100">
        <v>1316126.7</v>
      </c>
      <c r="J173" s="100">
        <f t="shared" si="74"/>
        <v>9212886.9000000004</v>
      </c>
      <c r="K173" s="35"/>
      <c r="L173" s="39"/>
    </row>
    <row r="174" spans="1:14" s="40" customFormat="1" hidden="1">
      <c r="A174" s="98" t="s">
        <v>178</v>
      </c>
      <c r="B174" s="99">
        <v>87343.9</v>
      </c>
      <c r="C174" s="100">
        <v>12477.7</v>
      </c>
      <c r="D174" s="100">
        <v>12477.7</v>
      </c>
      <c r="E174" s="100">
        <v>12477.7</v>
      </c>
      <c r="F174" s="100">
        <v>12477.7</v>
      </c>
      <c r="G174" s="100">
        <v>12477.7</v>
      </c>
      <c r="H174" s="100">
        <v>12477.7</v>
      </c>
      <c r="I174" s="100">
        <v>12477.7</v>
      </c>
      <c r="J174" s="100">
        <f t="shared" si="74"/>
        <v>87343.9</v>
      </c>
      <c r="K174" s="35"/>
      <c r="L174" s="39"/>
    </row>
    <row r="175" spans="1:14" ht="36">
      <c r="A175" s="53" t="s">
        <v>247</v>
      </c>
      <c r="B175" s="54">
        <v>25298</v>
      </c>
      <c r="C175" s="55">
        <f>C176+C177+C180</f>
        <v>1526188</v>
      </c>
      <c r="D175" s="55">
        <f t="shared" ref="D175:I175" si="79">D176+D177+D180</f>
        <v>1526188</v>
      </c>
      <c r="E175" s="55">
        <f t="shared" si="79"/>
        <v>1526188</v>
      </c>
      <c r="F175" s="55">
        <f t="shared" si="79"/>
        <v>1526188</v>
      </c>
      <c r="G175" s="55">
        <f t="shared" si="79"/>
        <v>1526188</v>
      </c>
      <c r="H175" s="55">
        <f t="shared" si="79"/>
        <v>1526188</v>
      </c>
      <c r="I175" s="55">
        <f t="shared" si="79"/>
        <v>1526188</v>
      </c>
      <c r="J175" s="55">
        <f t="shared" si="74"/>
        <v>10683316</v>
      </c>
    </row>
    <row r="176" spans="1:14">
      <c r="A176" s="53" t="s">
        <v>176</v>
      </c>
      <c r="B176" s="54">
        <v>0</v>
      </c>
      <c r="C176" s="55">
        <f t="shared" ref="C176:I180" si="80">C170</f>
        <v>0</v>
      </c>
      <c r="D176" s="55">
        <f t="shared" si="80"/>
        <v>0</v>
      </c>
      <c r="E176" s="55">
        <f t="shared" si="80"/>
        <v>0</v>
      </c>
      <c r="F176" s="55">
        <f t="shared" si="80"/>
        <v>0</v>
      </c>
      <c r="G176" s="55">
        <f t="shared" si="80"/>
        <v>0</v>
      </c>
      <c r="H176" s="55">
        <f t="shared" si="80"/>
        <v>0</v>
      </c>
      <c r="I176" s="55">
        <f t="shared" si="80"/>
        <v>0</v>
      </c>
      <c r="J176" s="55">
        <f t="shared" si="74"/>
        <v>0</v>
      </c>
    </row>
    <row r="177" spans="1:12" ht="24">
      <c r="A177" s="53" t="s">
        <v>169</v>
      </c>
      <c r="B177" s="54"/>
      <c r="C177" s="55">
        <f>C178+C179</f>
        <v>1513710.3</v>
      </c>
      <c r="D177" s="55">
        <f t="shared" ref="D177:I177" si="81">D178+D179</f>
        <v>1513710.3</v>
      </c>
      <c r="E177" s="55">
        <f t="shared" si="81"/>
        <v>1513710.3</v>
      </c>
      <c r="F177" s="55">
        <f t="shared" si="81"/>
        <v>1513710.3</v>
      </c>
      <c r="G177" s="55">
        <f t="shared" si="81"/>
        <v>1513710.3</v>
      </c>
      <c r="H177" s="55">
        <f t="shared" si="81"/>
        <v>1513710.3</v>
      </c>
      <c r="I177" s="55">
        <f t="shared" si="81"/>
        <v>1513710.3</v>
      </c>
      <c r="J177" s="55">
        <f t="shared" si="74"/>
        <v>10595972.100000001</v>
      </c>
    </row>
    <row r="178" spans="1:12">
      <c r="A178" s="53" t="s">
        <v>7</v>
      </c>
      <c r="B178" s="54">
        <v>25298</v>
      </c>
      <c r="C178" s="55">
        <v>197583.6</v>
      </c>
      <c r="D178" s="55">
        <v>197583.6</v>
      </c>
      <c r="E178" s="55">
        <v>197583.6</v>
      </c>
      <c r="F178" s="55">
        <v>197583.6</v>
      </c>
      <c r="G178" s="55">
        <v>197583.6</v>
      </c>
      <c r="H178" s="55">
        <v>197583.6</v>
      </c>
      <c r="I178" s="55">
        <v>197583.6</v>
      </c>
      <c r="J178" s="55">
        <f t="shared" si="74"/>
        <v>1383085.2000000002</v>
      </c>
    </row>
    <row r="179" spans="1:12">
      <c r="A179" s="53" t="s">
        <v>177</v>
      </c>
      <c r="B179" s="54">
        <v>0</v>
      </c>
      <c r="C179" s="55">
        <f t="shared" si="80"/>
        <v>1316126.7</v>
      </c>
      <c r="D179" s="55">
        <f t="shared" si="80"/>
        <v>1316126.7</v>
      </c>
      <c r="E179" s="55">
        <f t="shared" si="80"/>
        <v>1316126.7</v>
      </c>
      <c r="F179" s="55">
        <f t="shared" si="80"/>
        <v>1316126.7</v>
      </c>
      <c r="G179" s="55">
        <f t="shared" si="80"/>
        <v>1316126.7</v>
      </c>
      <c r="H179" s="55">
        <f t="shared" si="80"/>
        <v>1316126.7</v>
      </c>
      <c r="I179" s="55">
        <f t="shared" si="80"/>
        <v>1316126.7</v>
      </c>
      <c r="J179" s="55">
        <f t="shared" si="74"/>
        <v>9212886.9000000004</v>
      </c>
    </row>
    <row r="180" spans="1:12">
      <c r="A180" s="53" t="s">
        <v>178</v>
      </c>
      <c r="B180" s="54">
        <v>0</v>
      </c>
      <c r="C180" s="55">
        <f t="shared" si="80"/>
        <v>12477.7</v>
      </c>
      <c r="D180" s="55">
        <f t="shared" si="80"/>
        <v>12477.7</v>
      </c>
      <c r="E180" s="55">
        <f t="shared" si="80"/>
        <v>12477.7</v>
      </c>
      <c r="F180" s="55">
        <f t="shared" si="80"/>
        <v>12477.7</v>
      </c>
      <c r="G180" s="55">
        <f t="shared" si="80"/>
        <v>12477.7</v>
      </c>
      <c r="H180" s="55">
        <f t="shared" si="80"/>
        <v>12477.7</v>
      </c>
      <c r="I180" s="55">
        <f t="shared" si="80"/>
        <v>12477.7</v>
      </c>
      <c r="J180" s="55">
        <f t="shared" si="74"/>
        <v>87343.9</v>
      </c>
    </row>
    <row r="181" spans="1:12" s="32" customFormat="1" ht="26.25" customHeight="1">
      <c r="A181" s="82" t="s">
        <v>236</v>
      </c>
      <c r="B181" s="83">
        <v>4200</v>
      </c>
      <c r="C181" s="134">
        <f>C187+C193</f>
        <v>30065.7</v>
      </c>
      <c r="D181" s="134">
        <f t="shared" ref="C181:I186" si="82">D187+D193</f>
        <v>31179.699999999997</v>
      </c>
      <c r="E181" s="134">
        <f t="shared" si="82"/>
        <v>32254.199999999997</v>
      </c>
      <c r="F181" s="84">
        <f t="shared" si="82"/>
        <v>0</v>
      </c>
      <c r="G181" s="84">
        <f t="shared" si="82"/>
        <v>0</v>
      </c>
      <c r="H181" s="84">
        <f t="shared" si="82"/>
        <v>0</v>
      </c>
      <c r="I181" s="84">
        <f t="shared" si="82"/>
        <v>0</v>
      </c>
      <c r="J181" s="84">
        <f t="shared" si="32"/>
        <v>93499.599999999991</v>
      </c>
      <c r="K181" s="35"/>
      <c r="L181" s="31"/>
    </row>
    <row r="182" spans="1:12">
      <c r="A182" s="53" t="s">
        <v>176</v>
      </c>
      <c r="B182" s="54">
        <v>0</v>
      </c>
      <c r="C182" s="123">
        <f>C188+C194</f>
        <v>26758.5</v>
      </c>
      <c r="D182" s="123">
        <f t="shared" si="82"/>
        <v>27749.9</v>
      </c>
      <c r="E182" s="123">
        <f t="shared" si="82"/>
        <v>28706.300000000003</v>
      </c>
      <c r="F182" s="55">
        <f t="shared" si="82"/>
        <v>0</v>
      </c>
      <c r="G182" s="55">
        <f t="shared" si="82"/>
        <v>0</v>
      </c>
      <c r="H182" s="55">
        <f t="shared" si="82"/>
        <v>0</v>
      </c>
      <c r="I182" s="55">
        <f t="shared" si="82"/>
        <v>0</v>
      </c>
      <c r="J182" s="55">
        <f t="shared" si="32"/>
        <v>83214.700000000012</v>
      </c>
    </row>
    <row r="183" spans="1:12" ht="24">
      <c r="A183" s="53" t="s">
        <v>169</v>
      </c>
      <c r="B183" s="54"/>
      <c r="C183" s="123">
        <f>C189+C195</f>
        <v>3307.2</v>
      </c>
      <c r="D183" s="123">
        <f t="shared" si="82"/>
        <v>3429.8</v>
      </c>
      <c r="E183" s="123">
        <f t="shared" si="82"/>
        <v>3547.8999999999996</v>
      </c>
      <c r="F183" s="55">
        <f t="shared" si="82"/>
        <v>0</v>
      </c>
      <c r="G183" s="55">
        <f t="shared" si="82"/>
        <v>0</v>
      </c>
      <c r="H183" s="55">
        <f t="shared" si="82"/>
        <v>0</v>
      </c>
      <c r="I183" s="55">
        <f t="shared" si="82"/>
        <v>0</v>
      </c>
      <c r="J183" s="55">
        <f t="shared" si="32"/>
        <v>10284.9</v>
      </c>
    </row>
    <row r="184" spans="1:12">
      <c r="A184" s="53" t="s">
        <v>7</v>
      </c>
      <c r="B184" s="54">
        <v>4200</v>
      </c>
      <c r="C184" s="55">
        <f t="shared" si="82"/>
        <v>3307.2</v>
      </c>
      <c r="D184" s="55">
        <f t="shared" si="82"/>
        <v>3429.8</v>
      </c>
      <c r="E184" s="55">
        <f t="shared" si="82"/>
        <v>3547.8999999999996</v>
      </c>
      <c r="F184" s="55">
        <f t="shared" si="82"/>
        <v>0</v>
      </c>
      <c r="G184" s="55">
        <f t="shared" si="82"/>
        <v>0</v>
      </c>
      <c r="H184" s="55">
        <f t="shared" si="82"/>
        <v>0</v>
      </c>
      <c r="I184" s="55">
        <f t="shared" si="82"/>
        <v>0</v>
      </c>
      <c r="J184" s="55">
        <f t="shared" si="32"/>
        <v>10284.9</v>
      </c>
    </row>
    <row r="185" spans="1:12">
      <c r="A185" s="53" t="s">
        <v>177</v>
      </c>
      <c r="B185" s="54">
        <v>0</v>
      </c>
      <c r="C185" s="55">
        <f t="shared" si="82"/>
        <v>0</v>
      </c>
      <c r="D185" s="55">
        <f t="shared" si="82"/>
        <v>0</v>
      </c>
      <c r="E185" s="55">
        <f t="shared" si="82"/>
        <v>0</v>
      </c>
      <c r="F185" s="55">
        <f t="shared" si="82"/>
        <v>0</v>
      </c>
      <c r="G185" s="55">
        <f t="shared" si="82"/>
        <v>0</v>
      </c>
      <c r="H185" s="55">
        <f t="shared" si="82"/>
        <v>0</v>
      </c>
      <c r="I185" s="55">
        <f t="shared" si="82"/>
        <v>0</v>
      </c>
      <c r="J185" s="55">
        <f t="shared" si="32"/>
        <v>0</v>
      </c>
    </row>
    <row r="186" spans="1:12">
      <c r="A186" s="53" t="s">
        <v>178</v>
      </c>
      <c r="B186" s="54">
        <v>0</v>
      </c>
      <c r="C186" s="55">
        <f t="shared" si="82"/>
        <v>0</v>
      </c>
      <c r="D186" s="55">
        <f t="shared" si="82"/>
        <v>0</v>
      </c>
      <c r="E186" s="55">
        <f t="shared" si="82"/>
        <v>0</v>
      </c>
      <c r="F186" s="55">
        <f t="shared" si="82"/>
        <v>0</v>
      </c>
      <c r="G186" s="55">
        <f t="shared" si="82"/>
        <v>0</v>
      </c>
      <c r="H186" s="55">
        <f t="shared" si="82"/>
        <v>0</v>
      </c>
      <c r="I186" s="55">
        <f t="shared" si="82"/>
        <v>0</v>
      </c>
      <c r="J186" s="55">
        <f t="shared" si="32"/>
        <v>0</v>
      </c>
    </row>
    <row r="187" spans="1:12" ht="76.5" customHeight="1">
      <c r="A187" s="94" t="s">
        <v>248</v>
      </c>
      <c r="B187" s="95">
        <v>34354</v>
      </c>
      <c r="C187" s="77">
        <f>C188+C189+C192</f>
        <v>12583.7</v>
      </c>
      <c r="D187" s="77">
        <f t="shared" ref="D187:I187" si="83">D188+D189+D192</f>
        <v>13409.6</v>
      </c>
      <c r="E187" s="77">
        <f t="shared" si="83"/>
        <v>13580.199999999999</v>
      </c>
      <c r="F187" s="55">
        <f t="shared" si="83"/>
        <v>0</v>
      </c>
      <c r="G187" s="55">
        <f t="shared" si="83"/>
        <v>0</v>
      </c>
      <c r="H187" s="55">
        <f t="shared" si="83"/>
        <v>0</v>
      </c>
      <c r="I187" s="55">
        <f t="shared" si="83"/>
        <v>0</v>
      </c>
      <c r="J187" s="55">
        <f t="shared" si="32"/>
        <v>39573.5</v>
      </c>
    </row>
    <row r="188" spans="1:12">
      <c r="A188" s="94" t="s">
        <v>176</v>
      </c>
      <c r="B188" s="95">
        <v>30405.200000000001</v>
      </c>
      <c r="C188" s="77">
        <v>11199.5</v>
      </c>
      <c r="D188" s="77">
        <v>11934.5</v>
      </c>
      <c r="E188" s="77">
        <v>12086.4</v>
      </c>
      <c r="F188" s="55">
        <v>0</v>
      </c>
      <c r="G188" s="55">
        <v>0</v>
      </c>
      <c r="H188" s="55">
        <v>0</v>
      </c>
      <c r="I188" s="55">
        <v>0</v>
      </c>
      <c r="J188" s="55">
        <f t="shared" si="32"/>
        <v>35220.400000000001</v>
      </c>
    </row>
    <row r="189" spans="1:12" ht="24">
      <c r="A189" s="94" t="s">
        <v>169</v>
      </c>
      <c r="B189" s="95"/>
      <c r="C189" s="77">
        <f>C190+C191</f>
        <v>1384.2</v>
      </c>
      <c r="D189" s="77">
        <f t="shared" ref="D189:I189" si="84">D190+D191</f>
        <v>1475.1</v>
      </c>
      <c r="E189" s="77">
        <f t="shared" si="84"/>
        <v>1493.8</v>
      </c>
      <c r="F189" s="55">
        <f t="shared" si="84"/>
        <v>0</v>
      </c>
      <c r="G189" s="55">
        <f t="shared" si="84"/>
        <v>0</v>
      </c>
      <c r="H189" s="55">
        <f t="shared" si="84"/>
        <v>0</v>
      </c>
      <c r="I189" s="55">
        <f t="shared" si="84"/>
        <v>0</v>
      </c>
      <c r="J189" s="55">
        <f t="shared" si="32"/>
        <v>4353.1000000000004</v>
      </c>
    </row>
    <row r="190" spans="1:12">
      <c r="A190" s="53" t="s">
        <v>7</v>
      </c>
      <c r="B190" s="54">
        <v>3948.8</v>
      </c>
      <c r="C190" s="55">
        <v>1384.2</v>
      </c>
      <c r="D190" s="55">
        <v>1475.1</v>
      </c>
      <c r="E190" s="55">
        <v>1493.8</v>
      </c>
      <c r="F190" s="55">
        <v>0</v>
      </c>
      <c r="G190" s="55">
        <v>0</v>
      </c>
      <c r="H190" s="55">
        <v>0</v>
      </c>
      <c r="I190" s="55">
        <v>0</v>
      </c>
      <c r="J190" s="55">
        <f t="shared" si="32"/>
        <v>4353.1000000000004</v>
      </c>
    </row>
    <row r="191" spans="1:12">
      <c r="A191" s="53" t="s">
        <v>177</v>
      </c>
      <c r="B191" s="54">
        <v>0</v>
      </c>
      <c r="C191" s="55">
        <v>0</v>
      </c>
      <c r="D191" s="55">
        <v>0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f t="shared" si="32"/>
        <v>0</v>
      </c>
    </row>
    <row r="192" spans="1:12">
      <c r="A192" s="53" t="s">
        <v>178</v>
      </c>
      <c r="B192" s="54">
        <v>0</v>
      </c>
      <c r="C192" s="55">
        <v>0</v>
      </c>
      <c r="D192" s="55">
        <v>0</v>
      </c>
      <c r="E192" s="55">
        <v>0</v>
      </c>
      <c r="F192" s="55">
        <v>0</v>
      </c>
      <c r="G192" s="55">
        <v>0</v>
      </c>
      <c r="H192" s="55">
        <v>0</v>
      </c>
      <c r="I192" s="55">
        <v>0</v>
      </c>
      <c r="J192" s="55">
        <f t="shared" si="32"/>
        <v>0</v>
      </c>
    </row>
    <row r="193" spans="1:14" ht="48" customHeight="1">
      <c r="A193" s="94" t="s">
        <v>249</v>
      </c>
      <c r="B193" s="95">
        <v>41094.199999999997</v>
      </c>
      <c r="C193" s="77">
        <f>C194+C195+C198</f>
        <v>17482</v>
      </c>
      <c r="D193" s="77">
        <f t="shared" ref="D193:I193" si="85">D194+D195+D198</f>
        <v>17770.099999999999</v>
      </c>
      <c r="E193" s="77">
        <f t="shared" si="85"/>
        <v>18674</v>
      </c>
      <c r="F193" s="55">
        <f t="shared" si="85"/>
        <v>0</v>
      </c>
      <c r="G193" s="55">
        <f t="shared" si="85"/>
        <v>0</v>
      </c>
      <c r="H193" s="55">
        <f t="shared" si="85"/>
        <v>0</v>
      </c>
      <c r="I193" s="55">
        <f t="shared" si="85"/>
        <v>0</v>
      </c>
      <c r="J193" s="55">
        <f t="shared" si="32"/>
        <v>53926.1</v>
      </c>
    </row>
    <row r="194" spans="1:14">
      <c r="A194" s="94" t="s">
        <v>176</v>
      </c>
      <c r="B194" s="95">
        <v>36376.699999999997</v>
      </c>
      <c r="C194" s="77">
        <v>15559</v>
      </c>
      <c r="D194" s="77">
        <v>15815.4</v>
      </c>
      <c r="E194" s="77">
        <v>16619.900000000001</v>
      </c>
      <c r="F194" s="55">
        <v>0</v>
      </c>
      <c r="G194" s="55">
        <v>0</v>
      </c>
      <c r="H194" s="55">
        <v>0</v>
      </c>
      <c r="I194" s="55">
        <v>0</v>
      </c>
      <c r="J194" s="55">
        <f t="shared" si="32"/>
        <v>47994.3</v>
      </c>
    </row>
    <row r="195" spans="1:14" ht="24">
      <c r="A195" s="94" t="s">
        <v>169</v>
      </c>
      <c r="B195" s="95"/>
      <c r="C195" s="77">
        <f>C196+C197</f>
        <v>1923</v>
      </c>
      <c r="D195" s="77">
        <f t="shared" ref="D195:I195" si="86">D196+D197</f>
        <v>1954.7</v>
      </c>
      <c r="E195" s="77">
        <f t="shared" si="86"/>
        <v>2054.1</v>
      </c>
      <c r="F195" s="55">
        <f t="shared" si="86"/>
        <v>0</v>
      </c>
      <c r="G195" s="55">
        <f t="shared" si="86"/>
        <v>0</v>
      </c>
      <c r="H195" s="55">
        <f t="shared" si="86"/>
        <v>0</v>
      </c>
      <c r="I195" s="55">
        <f t="shared" si="86"/>
        <v>0</v>
      </c>
      <c r="J195" s="55">
        <f t="shared" si="32"/>
        <v>5931.7999999999993</v>
      </c>
    </row>
    <row r="196" spans="1:14">
      <c r="A196" s="53" t="s">
        <v>7</v>
      </c>
      <c r="B196" s="54">
        <v>4717.5</v>
      </c>
      <c r="C196" s="55">
        <v>1923</v>
      </c>
      <c r="D196" s="55">
        <v>1954.7</v>
      </c>
      <c r="E196" s="55">
        <v>2054.1</v>
      </c>
      <c r="F196" s="55">
        <v>0</v>
      </c>
      <c r="G196" s="55">
        <v>0</v>
      </c>
      <c r="H196" s="55">
        <v>0</v>
      </c>
      <c r="I196" s="55">
        <v>0</v>
      </c>
      <c r="J196" s="55">
        <f t="shared" si="32"/>
        <v>5931.7999999999993</v>
      </c>
    </row>
    <row r="197" spans="1:14">
      <c r="A197" s="53" t="s">
        <v>177</v>
      </c>
      <c r="B197" s="54">
        <v>0</v>
      </c>
      <c r="C197" s="55">
        <v>0</v>
      </c>
      <c r="D197" s="55">
        <v>0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55">
        <f t="shared" si="32"/>
        <v>0</v>
      </c>
    </row>
    <row r="198" spans="1:14">
      <c r="A198" s="53" t="s">
        <v>178</v>
      </c>
      <c r="B198" s="54">
        <v>0</v>
      </c>
      <c r="C198" s="55">
        <v>0</v>
      </c>
      <c r="D198" s="55">
        <v>0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f t="shared" si="32"/>
        <v>0</v>
      </c>
    </row>
    <row r="199" spans="1:14" s="106" customFormat="1" ht="36" hidden="1">
      <c r="A199" s="102" t="s">
        <v>204</v>
      </c>
      <c r="B199" s="103">
        <v>1511483.4</v>
      </c>
      <c r="C199" s="104">
        <f>C211</f>
        <v>215726.2</v>
      </c>
      <c r="D199" s="104">
        <f t="shared" ref="D199:I199" si="87">D211</f>
        <v>215726.2</v>
      </c>
      <c r="E199" s="104">
        <f t="shared" si="87"/>
        <v>215726.2</v>
      </c>
      <c r="F199" s="104">
        <f t="shared" si="87"/>
        <v>215726.2</v>
      </c>
      <c r="G199" s="104">
        <f t="shared" si="87"/>
        <v>215726.2</v>
      </c>
      <c r="H199" s="104">
        <f t="shared" si="87"/>
        <v>215726.2</v>
      </c>
      <c r="I199" s="104">
        <f t="shared" si="87"/>
        <v>215726.2</v>
      </c>
      <c r="J199" s="104">
        <f t="shared" si="32"/>
        <v>1510083.4</v>
      </c>
      <c r="K199" s="35"/>
      <c r="L199" s="105"/>
      <c r="M199" s="105"/>
      <c r="N199" s="105"/>
    </row>
    <row r="200" spans="1:14" s="111" customFormat="1" hidden="1">
      <c r="A200" s="107" t="s">
        <v>176</v>
      </c>
      <c r="B200" s="108">
        <v>0</v>
      </c>
      <c r="C200" s="109">
        <f t="shared" ref="C200:I204" si="88">C212</f>
        <v>0</v>
      </c>
      <c r="D200" s="109">
        <f t="shared" si="88"/>
        <v>0</v>
      </c>
      <c r="E200" s="109">
        <f t="shared" si="88"/>
        <v>0</v>
      </c>
      <c r="F200" s="109">
        <f t="shared" si="88"/>
        <v>0</v>
      </c>
      <c r="G200" s="109">
        <f t="shared" si="88"/>
        <v>0</v>
      </c>
      <c r="H200" s="109">
        <f t="shared" si="88"/>
        <v>0</v>
      </c>
      <c r="I200" s="109">
        <f t="shared" si="88"/>
        <v>0</v>
      </c>
      <c r="J200" s="109">
        <f t="shared" si="32"/>
        <v>0</v>
      </c>
      <c r="K200" s="35"/>
      <c r="L200" s="110"/>
      <c r="M200" s="110"/>
      <c r="N200" s="110"/>
    </row>
    <row r="201" spans="1:14" s="111" customFormat="1" ht="24" hidden="1">
      <c r="A201" s="107" t="s">
        <v>169</v>
      </c>
      <c r="B201" s="108"/>
      <c r="C201" s="109">
        <f t="shared" si="88"/>
        <v>215726.2</v>
      </c>
      <c r="D201" s="109">
        <f t="shared" si="88"/>
        <v>215726.2</v>
      </c>
      <c r="E201" s="109">
        <f t="shared" si="88"/>
        <v>215726.2</v>
      </c>
      <c r="F201" s="109">
        <f t="shared" si="88"/>
        <v>215726.2</v>
      </c>
      <c r="G201" s="109">
        <f t="shared" si="88"/>
        <v>215726.2</v>
      </c>
      <c r="H201" s="109">
        <f t="shared" si="88"/>
        <v>215726.2</v>
      </c>
      <c r="I201" s="109">
        <f t="shared" si="88"/>
        <v>215726.2</v>
      </c>
      <c r="J201" s="109">
        <f t="shared" si="32"/>
        <v>1510083.4</v>
      </c>
      <c r="K201" s="35"/>
      <c r="L201" s="110"/>
    </row>
    <row r="202" spans="1:14" s="111" customFormat="1" hidden="1">
      <c r="A202" s="107" t="s">
        <v>7</v>
      </c>
      <c r="B202" s="108">
        <v>1390249</v>
      </c>
      <c r="C202" s="112">
        <f t="shared" si="88"/>
        <v>198407</v>
      </c>
      <c r="D202" s="112">
        <f t="shared" si="88"/>
        <v>198407</v>
      </c>
      <c r="E202" s="112">
        <f t="shared" si="88"/>
        <v>198407</v>
      </c>
      <c r="F202" s="109">
        <f t="shared" si="88"/>
        <v>198407</v>
      </c>
      <c r="G202" s="109">
        <f t="shared" si="88"/>
        <v>198407</v>
      </c>
      <c r="H202" s="109">
        <f t="shared" si="88"/>
        <v>198407</v>
      </c>
      <c r="I202" s="109">
        <f t="shared" si="88"/>
        <v>198407</v>
      </c>
      <c r="J202" s="109">
        <f t="shared" si="32"/>
        <v>1388849</v>
      </c>
      <c r="K202" s="35"/>
      <c r="L202" s="110"/>
    </row>
    <row r="203" spans="1:14" s="111" customFormat="1" hidden="1">
      <c r="A203" s="107" t="s">
        <v>177</v>
      </c>
      <c r="B203" s="108">
        <v>0</v>
      </c>
      <c r="C203" s="109">
        <f t="shared" si="88"/>
        <v>0</v>
      </c>
      <c r="D203" s="109">
        <f t="shared" si="88"/>
        <v>0</v>
      </c>
      <c r="E203" s="109">
        <f t="shared" si="88"/>
        <v>0</v>
      </c>
      <c r="F203" s="109">
        <f t="shared" si="88"/>
        <v>0</v>
      </c>
      <c r="G203" s="109">
        <f t="shared" si="88"/>
        <v>0</v>
      </c>
      <c r="H203" s="109">
        <f t="shared" si="88"/>
        <v>0</v>
      </c>
      <c r="I203" s="109">
        <f t="shared" si="88"/>
        <v>0</v>
      </c>
      <c r="J203" s="109">
        <f t="shared" si="32"/>
        <v>0</v>
      </c>
      <c r="K203" s="35"/>
      <c r="L203" s="110"/>
    </row>
    <row r="204" spans="1:14" s="111" customFormat="1" hidden="1">
      <c r="A204" s="107" t="s">
        <v>178</v>
      </c>
      <c r="B204" s="108">
        <v>121234.4</v>
      </c>
      <c r="C204" s="109">
        <f t="shared" si="88"/>
        <v>17319.2</v>
      </c>
      <c r="D204" s="109">
        <f t="shared" si="88"/>
        <v>17319.2</v>
      </c>
      <c r="E204" s="109">
        <f t="shared" si="88"/>
        <v>17319.2</v>
      </c>
      <c r="F204" s="109">
        <f t="shared" si="88"/>
        <v>17319.2</v>
      </c>
      <c r="G204" s="109">
        <f t="shared" si="88"/>
        <v>17319.2</v>
      </c>
      <c r="H204" s="109">
        <f t="shared" si="88"/>
        <v>17319.2</v>
      </c>
      <c r="I204" s="109">
        <f t="shared" si="88"/>
        <v>17319.2</v>
      </c>
      <c r="J204" s="109">
        <f t="shared" si="32"/>
        <v>121234.4</v>
      </c>
      <c r="K204" s="35"/>
      <c r="L204" s="110"/>
    </row>
    <row r="205" spans="1:14" s="111" customFormat="1" ht="48" hidden="1">
      <c r="A205" s="113" t="s">
        <v>217</v>
      </c>
      <c r="B205" s="114">
        <v>1498883.4</v>
      </c>
      <c r="C205" s="115">
        <f>C206+C207</f>
        <v>214126.2</v>
      </c>
      <c r="D205" s="115">
        <f>D206+D207</f>
        <v>214126.2</v>
      </c>
      <c r="E205" s="115">
        <f>SUM(E206:E207)</f>
        <v>214126.2</v>
      </c>
      <c r="F205" s="115">
        <f t="shared" ref="F205:I205" si="89">SUM(F206:F207)</f>
        <v>214126.2</v>
      </c>
      <c r="G205" s="115">
        <f t="shared" si="89"/>
        <v>214126.2</v>
      </c>
      <c r="H205" s="115">
        <f t="shared" si="89"/>
        <v>214126.2</v>
      </c>
      <c r="I205" s="115">
        <f t="shared" si="89"/>
        <v>214126.2</v>
      </c>
      <c r="J205" s="115">
        <f t="shared" si="32"/>
        <v>1498883.4</v>
      </c>
      <c r="K205" s="35"/>
      <c r="L205" s="110"/>
    </row>
    <row r="206" spans="1:14" s="111" customFormat="1" hidden="1">
      <c r="A206" s="113" t="s">
        <v>176</v>
      </c>
      <c r="B206" s="114">
        <v>0</v>
      </c>
      <c r="C206" s="115">
        <v>0</v>
      </c>
      <c r="D206" s="115">
        <v>0</v>
      </c>
      <c r="E206" s="115">
        <v>0</v>
      </c>
      <c r="F206" s="115">
        <v>0</v>
      </c>
      <c r="G206" s="115">
        <v>0</v>
      </c>
      <c r="H206" s="115">
        <v>0</v>
      </c>
      <c r="I206" s="115">
        <v>0</v>
      </c>
      <c r="J206" s="115">
        <f t="shared" si="32"/>
        <v>0</v>
      </c>
      <c r="K206" s="35"/>
      <c r="L206" s="110"/>
    </row>
    <row r="207" spans="1:14" s="111" customFormat="1" ht="24" hidden="1">
      <c r="A207" s="113" t="s">
        <v>169</v>
      </c>
      <c r="B207" s="114"/>
      <c r="C207" s="115">
        <f>C208+C209+C210</f>
        <v>214126.2</v>
      </c>
      <c r="D207" s="115">
        <f>D208+D209+D210</f>
        <v>214126.2</v>
      </c>
      <c r="E207" s="115">
        <f>SUM(E208:E210)</f>
        <v>214126.2</v>
      </c>
      <c r="F207" s="115">
        <f t="shared" ref="F207:I207" si="90">SUM(F208:F210)</f>
        <v>214126.2</v>
      </c>
      <c r="G207" s="115">
        <f t="shared" si="90"/>
        <v>214126.2</v>
      </c>
      <c r="H207" s="115">
        <f t="shared" si="90"/>
        <v>214126.2</v>
      </c>
      <c r="I207" s="115">
        <f t="shared" si="90"/>
        <v>214126.2</v>
      </c>
      <c r="J207" s="115">
        <f t="shared" si="32"/>
        <v>1498883.4</v>
      </c>
      <c r="K207" s="35"/>
      <c r="L207" s="110"/>
    </row>
    <row r="208" spans="1:14" s="111" customFormat="1" hidden="1">
      <c r="A208" s="113" t="s">
        <v>7</v>
      </c>
      <c r="B208" s="114">
        <v>1377649</v>
      </c>
      <c r="C208" s="115">
        <v>196807</v>
      </c>
      <c r="D208" s="115">
        <v>196807</v>
      </c>
      <c r="E208" s="115">
        <v>196807</v>
      </c>
      <c r="F208" s="115">
        <v>196807</v>
      </c>
      <c r="G208" s="115">
        <v>196807</v>
      </c>
      <c r="H208" s="115">
        <v>196807</v>
      </c>
      <c r="I208" s="115">
        <v>196807</v>
      </c>
      <c r="J208" s="115">
        <f t="shared" si="32"/>
        <v>1377649</v>
      </c>
      <c r="K208" s="35"/>
      <c r="L208" s="110"/>
    </row>
    <row r="209" spans="1:12" s="111" customFormat="1" hidden="1">
      <c r="A209" s="113" t="s">
        <v>177</v>
      </c>
      <c r="B209" s="114">
        <v>0</v>
      </c>
      <c r="C209" s="115">
        <v>0</v>
      </c>
      <c r="D209" s="115">
        <v>0</v>
      </c>
      <c r="E209" s="115">
        <v>0</v>
      </c>
      <c r="F209" s="115">
        <v>0</v>
      </c>
      <c r="G209" s="115">
        <v>0</v>
      </c>
      <c r="H209" s="115">
        <v>0</v>
      </c>
      <c r="I209" s="115">
        <v>0</v>
      </c>
      <c r="J209" s="115">
        <f t="shared" si="32"/>
        <v>0</v>
      </c>
      <c r="K209" s="35"/>
      <c r="L209" s="110"/>
    </row>
    <row r="210" spans="1:12" s="111" customFormat="1" hidden="1">
      <c r="A210" s="113" t="s">
        <v>178</v>
      </c>
      <c r="B210" s="114">
        <v>121234.4</v>
      </c>
      <c r="C210" s="115">
        <v>17319.2</v>
      </c>
      <c r="D210" s="115">
        <v>17319.2</v>
      </c>
      <c r="E210" s="115">
        <v>17319.2</v>
      </c>
      <c r="F210" s="115">
        <v>17319.2</v>
      </c>
      <c r="G210" s="115">
        <v>17319.2</v>
      </c>
      <c r="H210" s="115">
        <v>17319.2</v>
      </c>
      <c r="I210" s="115">
        <v>17319.2</v>
      </c>
      <c r="J210" s="115">
        <f t="shared" si="32"/>
        <v>121234.4</v>
      </c>
      <c r="K210" s="35"/>
      <c r="L210" s="110"/>
    </row>
    <row r="211" spans="1:12" s="111" customFormat="1" ht="48" hidden="1">
      <c r="A211" s="107" t="s">
        <v>205</v>
      </c>
      <c r="B211" s="108">
        <v>2450</v>
      </c>
      <c r="C211" s="109">
        <f>C217+C223+C229+C235+C205</f>
        <v>215726.2</v>
      </c>
      <c r="D211" s="109">
        <f t="shared" ref="D211:I211" si="91">D217+D223+D229+D235+D205</f>
        <v>215726.2</v>
      </c>
      <c r="E211" s="109">
        <f t="shared" si="91"/>
        <v>215726.2</v>
      </c>
      <c r="F211" s="109">
        <f t="shared" si="91"/>
        <v>215726.2</v>
      </c>
      <c r="G211" s="109">
        <f t="shared" si="91"/>
        <v>215726.2</v>
      </c>
      <c r="H211" s="109">
        <f t="shared" si="91"/>
        <v>215726.2</v>
      </c>
      <c r="I211" s="109">
        <f t="shared" si="91"/>
        <v>215726.2</v>
      </c>
      <c r="J211" s="109">
        <f t="shared" si="32"/>
        <v>1510083.4</v>
      </c>
      <c r="K211" s="35"/>
      <c r="L211" s="110"/>
    </row>
    <row r="212" spans="1:12" s="111" customFormat="1" hidden="1">
      <c r="A212" s="107" t="s">
        <v>176</v>
      </c>
      <c r="B212" s="108">
        <v>0</v>
      </c>
      <c r="C212" s="109">
        <f t="shared" ref="C212:I216" si="92">C218+C224+C230+C236+C206</f>
        <v>0</v>
      </c>
      <c r="D212" s="109">
        <f t="shared" si="92"/>
        <v>0</v>
      </c>
      <c r="E212" s="109">
        <f t="shared" si="92"/>
        <v>0</v>
      </c>
      <c r="F212" s="109">
        <f t="shared" si="92"/>
        <v>0</v>
      </c>
      <c r="G212" s="109">
        <f t="shared" si="92"/>
        <v>0</v>
      </c>
      <c r="H212" s="109">
        <f t="shared" si="92"/>
        <v>0</v>
      </c>
      <c r="I212" s="109">
        <f t="shared" si="92"/>
        <v>0</v>
      </c>
      <c r="J212" s="109">
        <f t="shared" si="32"/>
        <v>0</v>
      </c>
      <c r="K212" s="35"/>
      <c r="L212" s="110"/>
    </row>
    <row r="213" spans="1:12" s="111" customFormat="1" ht="24" hidden="1">
      <c r="A213" s="107" t="s">
        <v>169</v>
      </c>
      <c r="B213" s="108"/>
      <c r="C213" s="109">
        <f t="shared" si="92"/>
        <v>215726.2</v>
      </c>
      <c r="D213" s="109">
        <f t="shared" si="92"/>
        <v>215726.2</v>
      </c>
      <c r="E213" s="109">
        <f t="shared" si="92"/>
        <v>215726.2</v>
      </c>
      <c r="F213" s="109">
        <f t="shared" si="92"/>
        <v>215726.2</v>
      </c>
      <c r="G213" s="109">
        <f t="shared" si="92"/>
        <v>215726.2</v>
      </c>
      <c r="H213" s="109">
        <f t="shared" si="92"/>
        <v>215726.2</v>
      </c>
      <c r="I213" s="109">
        <f t="shared" si="92"/>
        <v>215726.2</v>
      </c>
      <c r="J213" s="109">
        <f t="shared" ref="J213:J276" si="93">SUM(C213:I213)</f>
        <v>1510083.4</v>
      </c>
      <c r="K213" s="35"/>
      <c r="L213" s="110"/>
    </row>
    <row r="214" spans="1:12" s="111" customFormat="1" hidden="1">
      <c r="A214" s="107" t="s">
        <v>7</v>
      </c>
      <c r="B214" s="108">
        <v>1377649</v>
      </c>
      <c r="C214" s="109">
        <f t="shared" si="92"/>
        <v>198407</v>
      </c>
      <c r="D214" s="109">
        <f t="shared" si="92"/>
        <v>198407</v>
      </c>
      <c r="E214" s="109">
        <f t="shared" si="92"/>
        <v>198407</v>
      </c>
      <c r="F214" s="109">
        <f t="shared" si="92"/>
        <v>198407</v>
      </c>
      <c r="G214" s="109">
        <f t="shared" si="92"/>
        <v>198407</v>
      </c>
      <c r="H214" s="109">
        <f t="shared" si="92"/>
        <v>198407</v>
      </c>
      <c r="I214" s="109">
        <f t="shared" si="92"/>
        <v>198407</v>
      </c>
      <c r="J214" s="109">
        <f t="shared" ref="J214:J216" si="94">SUM(C214:I214)</f>
        <v>1388849</v>
      </c>
      <c r="K214" s="35"/>
      <c r="L214" s="110"/>
    </row>
    <row r="215" spans="1:12" s="111" customFormat="1" hidden="1">
      <c r="A215" s="107" t="s">
        <v>177</v>
      </c>
      <c r="B215" s="108">
        <v>0</v>
      </c>
      <c r="C215" s="109">
        <f t="shared" si="92"/>
        <v>0</v>
      </c>
      <c r="D215" s="109">
        <f t="shared" si="92"/>
        <v>0</v>
      </c>
      <c r="E215" s="109">
        <f t="shared" si="92"/>
        <v>0</v>
      </c>
      <c r="F215" s="109">
        <f t="shared" si="92"/>
        <v>0</v>
      </c>
      <c r="G215" s="109">
        <f t="shared" si="92"/>
        <v>0</v>
      </c>
      <c r="H215" s="109">
        <f t="shared" si="92"/>
        <v>0</v>
      </c>
      <c r="I215" s="109">
        <f t="shared" si="92"/>
        <v>0</v>
      </c>
      <c r="J215" s="109">
        <f t="shared" si="94"/>
        <v>0</v>
      </c>
      <c r="K215" s="35"/>
      <c r="L215" s="110"/>
    </row>
    <row r="216" spans="1:12" s="111" customFormat="1" hidden="1">
      <c r="A216" s="107" t="s">
        <v>178</v>
      </c>
      <c r="B216" s="108">
        <v>121234.4</v>
      </c>
      <c r="C216" s="109">
        <f t="shared" si="92"/>
        <v>17319.2</v>
      </c>
      <c r="D216" s="109">
        <f t="shared" si="92"/>
        <v>17319.2</v>
      </c>
      <c r="E216" s="109">
        <f t="shared" si="92"/>
        <v>17319.2</v>
      </c>
      <c r="F216" s="109">
        <f t="shared" si="92"/>
        <v>17319.2</v>
      </c>
      <c r="G216" s="109">
        <f t="shared" si="92"/>
        <v>17319.2</v>
      </c>
      <c r="H216" s="109">
        <f t="shared" si="92"/>
        <v>17319.2</v>
      </c>
      <c r="I216" s="109">
        <f t="shared" si="92"/>
        <v>17319.2</v>
      </c>
      <c r="J216" s="109">
        <f t="shared" si="94"/>
        <v>121234.4</v>
      </c>
      <c r="K216" s="35"/>
      <c r="L216" s="110"/>
    </row>
    <row r="217" spans="1:12" s="111" customFormat="1" ht="60" hidden="1">
      <c r="A217" s="113" t="s">
        <v>189</v>
      </c>
      <c r="B217" s="114">
        <v>2450</v>
      </c>
      <c r="C217" s="115">
        <f>C218+C219</f>
        <v>350</v>
      </c>
      <c r="D217" s="115">
        <f>D218+D219</f>
        <v>350</v>
      </c>
      <c r="E217" s="115">
        <f>SUM(E218:E219)</f>
        <v>350</v>
      </c>
      <c r="F217" s="115">
        <f t="shared" ref="F217:I217" si="95">SUM(F218:F219)</f>
        <v>350</v>
      </c>
      <c r="G217" s="115">
        <f t="shared" si="95"/>
        <v>350</v>
      </c>
      <c r="H217" s="115">
        <f t="shared" si="95"/>
        <v>350</v>
      </c>
      <c r="I217" s="115">
        <f t="shared" si="95"/>
        <v>350</v>
      </c>
      <c r="J217" s="115">
        <f t="shared" si="93"/>
        <v>2450</v>
      </c>
      <c r="K217" s="35"/>
      <c r="L217" s="110"/>
    </row>
    <row r="218" spans="1:12" s="111" customFormat="1" hidden="1">
      <c r="A218" s="113" t="s">
        <v>176</v>
      </c>
      <c r="B218" s="114">
        <v>0</v>
      </c>
      <c r="C218" s="115">
        <v>0</v>
      </c>
      <c r="D218" s="115">
        <v>0</v>
      </c>
      <c r="E218" s="115">
        <v>0</v>
      </c>
      <c r="F218" s="115">
        <v>0</v>
      </c>
      <c r="G218" s="115">
        <v>0</v>
      </c>
      <c r="H218" s="115">
        <v>0</v>
      </c>
      <c r="I218" s="115">
        <v>0</v>
      </c>
      <c r="J218" s="115">
        <f t="shared" si="93"/>
        <v>0</v>
      </c>
      <c r="K218" s="35"/>
      <c r="L218" s="110"/>
    </row>
    <row r="219" spans="1:12" s="111" customFormat="1" ht="24" hidden="1">
      <c r="A219" s="113" t="s">
        <v>169</v>
      </c>
      <c r="B219" s="114"/>
      <c r="C219" s="115">
        <f>C220+C221+C222</f>
        <v>350</v>
      </c>
      <c r="D219" s="115">
        <f>D220+D221+D222</f>
        <v>350</v>
      </c>
      <c r="E219" s="115">
        <f>SUM(E220:E222)</f>
        <v>350</v>
      </c>
      <c r="F219" s="115">
        <f t="shared" ref="F219:I219" si="96">SUM(F220:F222)</f>
        <v>350</v>
      </c>
      <c r="G219" s="115">
        <f t="shared" si="96"/>
        <v>350</v>
      </c>
      <c r="H219" s="115">
        <f t="shared" si="96"/>
        <v>350</v>
      </c>
      <c r="I219" s="115">
        <f t="shared" si="96"/>
        <v>350</v>
      </c>
      <c r="J219" s="115">
        <f t="shared" si="93"/>
        <v>2450</v>
      </c>
      <c r="K219" s="35"/>
      <c r="L219" s="110"/>
    </row>
    <row r="220" spans="1:12" s="111" customFormat="1" hidden="1">
      <c r="A220" s="113" t="s">
        <v>7</v>
      </c>
      <c r="B220" s="114">
        <v>2450</v>
      </c>
      <c r="C220" s="115">
        <v>350</v>
      </c>
      <c r="D220" s="115">
        <v>350</v>
      </c>
      <c r="E220" s="115">
        <v>350</v>
      </c>
      <c r="F220" s="115">
        <v>350</v>
      </c>
      <c r="G220" s="115">
        <v>350</v>
      </c>
      <c r="H220" s="115">
        <v>350</v>
      </c>
      <c r="I220" s="115">
        <v>350</v>
      </c>
      <c r="J220" s="115">
        <f t="shared" si="93"/>
        <v>2450</v>
      </c>
      <c r="K220" s="35"/>
      <c r="L220" s="110"/>
    </row>
    <row r="221" spans="1:12" s="111" customFormat="1" hidden="1">
      <c r="A221" s="113" t="s">
        <v>177</v>
      </c>
      <c r="B221" s="114">
        <v>0</v>
      </c>
      <c r="C221" s="115">
        <v>0</v>
      </c>
      <c r="D221" s="115">
        <v>0</v>
      </c>
      <c r="E221" s="115">
        <v>0</v>
      </c>
      <c r="F221" s="115">
        <v>0</v>
      </c>
      <c r="G221" s="115">
        <v>0</v>
      </c>
      <c r="H221" s="115">
        <v>0</v>
      </c>
      <c r="I221" s="115">
        <v>0</v>
      </c>
      <c r="J221" s="115">
        <f t="shared" si="93"/>
        <v>0</v>
      </c>
      <c r="K221" s="35"/>
      <c r="L221" s="110"/>
    </row>
    <row r="222" spans="1:12" s="111" customFormat="1" hidden="1">
      <c r="A222" s="113" t="s">
        <v>178</v>
      </c>
      <c r="B222" s="114">
        <v>0</v>
      </c>
      <c r="C222" s="115">
        <v>0</v>
      </c>
      <c r="D222" s="115">
        <v>0</v>
      </c>
      <c r="E222" s="115">
        <v>0</v>
      </c>
      <c r="F222" s="115">
        <v>0</v>
      </c>
      <c r="G222" s="115">
        <v>0</v>
      </c>
      <c r="H222" s="115">
        <v>0</v>
      </c>
      <c r="I222" s="115">
        <v>0</v>
      </c>
      <c r="J222" s="115">
        <f t="shared" si="93"/>
        <v>0</v>
      </c>
      <c r="K222" s="35"/>
      <c r="L222" s="110"/>
    </row>
    <row r="223" spans="1:12" s="111" customFormat="1" ht="48" hidden="1">
      <c r="A223" s="113" t="s">
        <v>191</v>
      </c>
      <c r="B223" s="114">
        <v>5250</v>
      </c>
      <c r="C223" s="115">
        <f>C224+C225</f>
        <v>750</v>
      </c>
      <c r="D223" s="115">
        <f>D224+D225</f>
        <v>750</v>
      </c>
      <c r="E223" s="115">
        <f>SUM(E224:E225)</f>
        <v>750</v>
      </c>
      <c r="F223" s="115">
        <f t="shared" ref="F223:I223" si="97">SUM(F224:F225)</f>
        <v>750</v>
      </c>
      <c r="G223" s="115">
        <f t="shared" si="97"/>
        <v>750</v>
      </c>
      <c r="H223" s="115">
        <f t="shared" si="97"/>
        <v>750</v>
      </c>
      <c r="I223" s="115">
        <f t="shared" si="97"/>
        <v>750</v>
      </c>
      <c r="J223" s="115">
        <f t="shared" si="93"/>
        <v>5250</v>
      </c>
      <c r="K223" s="35"/>
      <c r="L223" s="110"/>
    </row>
    <row r="224" spans="1:12" s="111" customFormat="1" hidden="1">
      <c r="A224" s="113" t="s">
        <v>176</v>
      </c>
      <c r="B224" s="114">
        <v>0</v>
      </c>
      <c r="C224" s="115">
        <v>0</v>
      </c>
      <c r="D224" s="115">
        <v>0</v>
      </c>
      <c r="E224" s="115">
        <v>0</v>
      </c>
      <c r="F224" s="115">
        <v>0</v>
      </c>
      <c r="G224" s="115">
        <v>0</v>
      </c>
      <c r="H224" s="115">
        <v>0</v>
      </c>
      <c r="I224" s="115">
        <v>0</v>
      </c>
      <c r="J224" s="115">
        <f t="shared" si="93"/>
        <v>0</v>
      </c>
      <c r="K224" s="35"/>
      <c r="L224" s="110"/>
    </row>
    <row r="225" spans="1:12" s="111" customFormat="1" ht="24" hidden="1">
      <c r="A225" s="113" t="s">
        <v>169</v>
      </c>
      <c r="B225" s="114"/>
      <c r="C225" s="115">
        <f>C226+C227+C228</f>
        <v>750</v>
      </c>
      <c r="D225" s="115">
        <f>D226+D227+D228</f>
        <v>750</v>
      </c>
      <c r="E225" s="115">
        <f>SUM(E226:E228)</f>
        <v>750</v>
      </c>
      <c r="F225" s="115">
        <f t="shared" ref="F225:I225" si="98">SUM(F226:F228)</f>
        <v>750</v>
      </c>
      <c r="G225" s="115">
        <f t="shared" si="98"/>
        <v>750</v>
      </c>
      <c r="H225" s="115">
        <f t="shared" si="98"/>
        <v>750</v>
      </c>
      <c r="I225" s="115">
        <f t="shared" si="98"/>
        <v>750</v>
      </c>
      <c r="J225" s="115">
        <f t="shared" si="93"/>
        <v>5250</v>
      </c>
      <c r="K225" s="35"/>
      <c r="L225" s="110"/>
    </row>
    <row r="226" spans="1:12" s="111" customFormat="1" hidden="1">
      <c r="A226" s="113" t="s">
        <v>7</v>
      </c>
      <c r="B226" s="114">
        <v>5250</v>
      </c>
      <c r="C226" s="115">
        <v>750</v>
      </c>
      <c r="D226" s="115">
        <v>750</v>
      </c>
      <c r="E226" s="115">
        <v>750</v>
      </c>
      <c r="F226" s="115">
        <v>750</v>
      </c>
      <c r="G226" s="115">
        <v>750</v>
      </c>
      <c r="H226" s="115">
        <v>750</v>
      </c>
      <c r="I226" s="115">
        <v>750</v>
      </c>
      <c r="J226" s="115">
        <f t="shared" si="93"/>
        <v>5250</v>
      </c>
      <c r="K226" s="35"/>
      <c r="L226" s="110"/>
    </row>
    <row r="227" spans="1:12" s="111" customFormat="1" hidden="1">
      <c r="A227" s="113" t="s">
        <v>177</v>
      </c>
      <c r="B227" s="114">
        <v>0</v>
      </c>
      <c r="C227" s="115">
        <v>0</v>
      </c>
      <c r="D227" s="115">
        <v>0</v>
      </c>
      <c r="E227" s="115">
        <v>0</v>
      </c>
      <c r="F227" s="115">
        <v>0</v>
      </c>
      <c r="G227" s="115">
        <v>0</v>
      </c>
      <c r="H227" s="115">
        <v>0</v>
      </c>
      <c r="I227" s="115">
        <v>0</v>
      </c>
      <c r="J227" s="115">
        <f t="shared" si="93"/>
        <v>0</v>
      </c>
      <c r="K227" s="35"/>
      <c r="L227" s="110"/>
    </row>
    <row r="228" spans="1:12" s="111" customFormat="1" hidden="1">
      <c r="A228" s="113" t="s">
        <v>178</v>
      </c>
      <c r="B228" s="114">
        <v>0</v>
      </c>
      <c r="C228" s="115">
        <v>0</v>
      </c>
      <c r="D228" s="115">
        <v>0</v>
      </c>
      <c r="E228" s="115">
        <v>0</v>
      </c>
      <c r="F228" s="115">
        <v>0</v>
      </c>
      <c r="G228" s="115">
        <v>0</v>
      </c>
      <c r="H228" s="115">
        <v>0</v>
      </c>
      <c r="I228" s="115">
        <v>0</v>
      </c>
      <c r="J228" s="115">
        <f t="shared" si="93"/>
        <v>0</v>
      </c>
      <c r="K228" s="35"/>
      <c r="L228" s="110"/>
    </row>
    <row r="229" spans="1:12" s="111" customFormat="1" ht="72" hidden="1">
      <c r="A229" s="113" t="s">
        <v>192</v>
      </c>
      <c r="B229" s="114">
        <v>3500</v>
      </c>
      <c r="C229" s="115">
        <f>C230+C231</f>
        <v>500</v>
      </c>
      <c r="D229" s="115">
        <f>D230+D231</f>
        <v>500</v>
      </c>
      <c r="E229" s="115">
        <f>SUM(E230:E231)</f>
        <v>500</v>
      </c>
      <c r="F229" s="115">
        <f t="shared" ref="F229:I229" si="99">SUM(F230:F231)</f>
        <v>500</v>
      </c>
      <c r="G229" s="115">
        <f t="shared" si="99"/>
        <v>500</v>
      </c>
      <c r="H229" s="115">
        <f t="shared" si="99"/>
        <v>500</v>
      </c>
      <c r="I229" s="115">
        <f t="shared" si="99"/>
        <v>500</v>
      </c>
      <c r="J229" s="115">
        <f t="shared" si="93"/>
        <v>3500</v>
      </c>
      <c r="K229" s="35"/>
      <c r="L229" s="110"/>
    </row>
    <row r="230" spans="1:12" s="111" customFormat="1" hidden="1">
      <c r="A230" s="113" t="s">
        <v>176</v>
      </c>
      <c r="B230" s="114">
        <v>0</v>
      </c>
      <c r="C230" s="115">
        <v>0</v>
      </c>
      <c r="D230" s="115">
        <v>0</v>
      </c>
      <c r="E230" s="115">
        <v>0</v>
      </c>
      <c r="F230" s="115">
        <v>0</v>
      </c>
      <c r="G230" s="115">
        <v>0</v>
      </c>
      <c r="H230" s="115">
        <v>0</v>
      </c>
      <c r="I230" s="115">
        <v>0</v>
      </c>
      <c r="J230" s="115">
        <f t="shared" si="93"/>
        <v>0</v>
      </c>
      <c r="K230" s="35"/>
      <c r="L230" s="110"/>
    </row>
    <row r="231" spans="1:12" s="111" customFormat="1" ht="24" hidden="1">
      <c r="A231" s="113" t="s">
        <v>169</v>
      </c>
      <c r="B231" s="114"/>
      <c r="C231" s="115">
        <f>C232+C233+C234</f>
        <v>500</v>
      </c>
      <c r="D231" s="115">
        <f>D232+D233+D234</f>
        <v>500</v>
      </c>
      <c r="E231" s="115">
        <f>SUM(E232:E234)</f>
        <v>500</v>
      </c>
      <c r="F231" s="115">
        <f t="shared" ref="F231:I231" si="100">SUM(F232:F234)</f>
        <v>500</v>
      </c>
      <c r="G231" s="115">
        <f t="shared" si="100"/>
        <v>500</v>
      </c>
      <c r="H231" s="115">
        <f t="shared" si="100"/>
        <v>500</v>
      </c>
      <c r="I231" s="115">
        <f t="shared" si="100"/>
        <v>500</v>
      </c>
      <c r="J231" s="115">
        <f t="shared" si="93"/>
        <v>3500</v>
      </c>
      <c r="K231" s="35"/>
      <c r="L231" s="110"/>
    </row>
    <row r="232" spans="1:12" s="111" customFormat="1" hidden="1">
      <c r="A232" s="113" t="s">
        <v>7</v>
      </c>
      <c r="B232" s="114">
        <v>3500</v>
      </c>
      <c r="C232" s="115">
        <v>500</v>
      </c>
      <c r="D232" s="115">
        <v>500</v>
      </c>
      <c r="E232" s="115">
        <v>500</v>
      </c>
      <c r="F232" s="115">
        <v>500</v>
      </c>
      <c r="G232" s="115">
        <v>500</v>
      </c>
      <c r="H232" s="115">
        <v>500</v>
      </c>
      <c r="I232" s="115">
        <v>500</v>
      </c>
      <c r="J232" s="115">
        <f t="shared" si="93"/>
        <v>3500</v>
      </c>
      <c r="K232" s="35"/>
      <c r="L232" s="110"/>
    </row>
    <row r="233" spans="1:12" s="111" customFormat="1" hidden="1">
      <c r="A233" s="113" t="s">
        <v>177</v>
      </c>
      <c r="B233" s="114">
        <v>0</v>
      </c>
      <c r="C233" s="115">
        <v>0</v>
      </c>
      <c r="D233" s="115">
        <v>0</v>
      </c>
      <c r="E233" s="115">
        <v>0</v>
      </c>
      <c r="F233" s="115">
        <v>0</v>
      </c>
      <c r="G233" s="115">
        <v>0</v>
      </c>
      <c r="H233" s="115">
        <v>0</v>
      </c>
      <c r="I233" s="115">
        <v>0</v>
      </c>
      <c r="J233" s="115">
        <f t="shared" si="93"/>
        <v>0</v>
      </c>
      <c r="K233" s="35"/>
      <c r="L233" s="110"/>
    </row>
    <row r="234" spans="1:12" s="111" customFormat="1" hidden="1">
      <c r="A234" s="113" t="s">
        <v>178</v>
      </c>
      <c r="B234" s="114">
        <v>0</v>
      </c>
      <c r="C234" s="115">
        <v>0</v>
      </c>
      <c r="D234" s="115">
        <v>0</v>
      </c>
      <c r="E234" s="115">
        <v>0</v>
      </c>
      <c r="F234" s="115">
        <v>0</v>
      </c>
      <c r="G234" s="115">
        <v>0</v>
      </c>
      <c r="H234" s="115">
        <v>0</v>
      </c>
      <c r="I234" s="115">
        <v>0</v>
      </c>
      <c r="J234" s="115">
        <f t="shared" si="93"/>
        <v>0</v>
      </c>
      <c r="K234" s="35"/>
      <c r="L234" s="110"/>
    </row>
    <row r="235" spans="1:12" s="111" customFormat="1" ht="48" hidden="1">
      <c r="A235" s="113" t="s">
        <v>193</v>
      </c>
      <c r="B235" s="114">
        <v>1400</v>
      </c>
      <c r="C235" s="115">
        <f>C236+C237</f>
        <v>0</v>
      </c>
      <c r="D235" s="115">
        <f>D236+D237</f>
        <v>0</v>
      </c>
      <c r="E235" s="115">
        <f>SUM(E236:E237)</f>
        <v>0</v>
      </c>
      <c r="F235" s="115">
        <f t="shared" ref="F235:I235" si="101">SUM(F236:F237)</f>
        <v>0</v>
      </c>
      <c r="G235" s="115">
        <f t="shared" si="101"/>
        <v>0</v>
      </c>
      <c r="H235" s="115">
        <f t="shared" si="101"/>
        <v>0</v>
      </c>
      <c r="I235" s="115">
        <f t="shared" si="101"/>
        <v>0</v>
      </c>
      <c r="J235" s="115">
        <f t="shared" si="93"/>
        <v>0</v>
      </c>
      <c r="K235" s="35"/>
      <c r="L235" s="110"/>
    </row>
    <row r="236" spans="1:12" s="111" customFormat="1" hidden="1">
      <c r="A236" s="113" t="s">
        <v>176</v>
      </c>
      <c r="B236" s="114">
        <v>0</v>
      </c>
      <c r="C236" s="115">
        <v>0</v>
      </c>
      <c r="D236" s="115">
        <v>0</v>
      </c>
      <c r="E236" s="115">
        <v>0</v>
      </c>
      <c r="F236" s="115">
        <v>0</v>
      </c>
      <c r="G236" s="115">
        <v>0</v>
      </c>
      <c r="H236" s="115">
        <v>0</v>
      </c>
      <c r="I236" s="115">
        <v>0</v>
      </c>
      <c r="J236" s="115">
        <f t="shared" si="93"/>
        <v>0</v>
      </c>
      <c r="K236" s="35"/>
      <c r="L236" s="110"/>
    </row>
    <row r="237" spans="1:12" s="111" customFormat="1" ht="24" hidden="1">
      <c r="A237" s="113" t="s">
        <v>169</v>
      </c>
      <c r="B237" s="114"/>
      <c r="C237" s="115">
        <f>C238+C239+C240</f>
        <v>0</v>
      </c>
      <c r="D237" s="115">
        <f>D238+D239+D240</f>
        <v>0</v>
      </c>
      <c r="E237" s="115">
        <f>SUM(E238:E240)</f>
        <v>0</v>
      </c>
      <c r="F237" s="115">
        <f t="shared" ref="F237:I237" si="102">SUM(F238:F240)</f>
        <v>0</v>
      </c>
      <c r="G237" s="115">
        <f t="shared" si="102"/>
        <v>0</v>
      </c>
      <c r="H237" s="115">
        <f t="shared" si="102"/>
        <v>0</v>
      </c>
      <c r="I237" s="115">
        <f t="shared" si="102"/>
        <v>0</v>
      </c>
      <c r="J237" s="115">
        <f t="shared" si="93"/>
        <v>0</v>
      </c>
      <c r="K237" s="35"/>
      <c r="L237" s="110"/>
    </row>
    <row r="238" spans="1:12" s="111" customFormat="1" hidden="1">
      <c r="A238" s="113" t="s">
        <v>7</v>
      </c>
      <c r="B238" s="114">
        <v>1400</v>
      </c>
      <c r="C238" s="115">
        <f>200-200</f>
        <v>0</v>
      </c>
      <c r="D238" s="115">
        <f t="shared" ref="D238:I238" si="103">200-200</f>
        <v>0</v>
      </c>
      <c r="E238" s="115">
        <f t="shared" si="103"/>
        <v>0</v>
      </c>
      <c r="F238" s="115">
        <f t="shared" si="103"/>
        <v>0</v>
      </c>
      <c r="G238" s="115">
        <f t="shared" si="103"/>
        <v>0</v>
      </c>
      <c r="H238" s="115">
        <f t="shared" si="103"/>
        <v>0</v>
      </c>
      <c r="I238" s="115">
        <f t="shared" si="103"/>
        <v>0</v>
      </c>
      <c r="J238" s="115">
        <f t="shared" si="93"/>
        <v>0</v>
      </c>
      <c r="K238" s="35"/>
      <c r="L238" s="110"/>
    </row>
    <row r="239" spans="1:12" s="111" customFormat="1" hidden="1">
      <c r="A239" s="113" t="s">
        <v>177</v>
      </c>
      <c r="B239" s="114">
        <v>0</v>
      </c>
      <c r="C239" s="115">
        <v>0</v>
      </c>
      <c r="D239" s="115">
        <v>0</v>
      </c>
      <c r="E239" s="115">
        <v>0</v>
      </c>
      <c r="F239" s="115">
        <v>0</v>
      </c>
      <c r="G239" s="115">
        <v>0</v>
      </c>
      <c r="H239" s="115">
        <v>0</v>
      </c>
      <c r="I239" s="115">
        <v>0</v>
      </c>
      <c r="J239" s="115">
        <f t="shared" si="93"/>
        <v>0</v>
      </c>
      <c r="K239" s="35"/>
      <c r="L239" s="110"/>
    </row>
    <row r="240" spans="1:12" s="111" customFormat="1" hidden="1">
      <c r="A240" s="113" t="s">
        <v>178</v>
      </c>
      <c r="B240" s="114">
        <v>0</v>
      </c>
      <c r="C240" s="115">
        <v>0</v>
      </c>
      <c r="D240" s="115">
        <v>0</v>
      </c>
      <c r="E240" s="115">
        <v>0</v>
      </c>
      <c r="F240" s="115">
        <v>0</v>
      </c>
      <c r="G240" s="115">
        <v>0</v>
      </c>
      <c r="H240" s="115">
        <v>0</v>
      </c>
      <c r="I240" s="115">
        <v>0</v>
      </c>
      <c r="J240" s="115">
        <f t="shared" si="93"/>
        <v>0</v>
      </c>
      <c r="K240" s="35"/>
      <c r="L240" s="110"/>
    </row>
    <row r="241" spans="1:13" s="106" customFormat="1" ht="24" hidden="1">
      <c r="A241" s="102" t="s">
        <v>206</v>
      </c>
      <c r="B241" s="103">
        <v>4504498.4000000004</v>
      </c>
      <c r="C241" s="104">
        <f>C253</f>
        <v>640190.70000000007</v>
      </c>
      <c r="D241" s="104">
        <f t="shared" ref="D241:I241" si="104">D253</f>
        <v>640190.70000000007</v>
      </c>
      <c r="E241" s="104">
        <f t="shared" si="104"/>
        <v>640190.70000000007</v>
      </c>
      <c r="F241" s="104">
        <f t="shared" si="104"/>
        <v>640190.70000000007</v>
      </c>
      <c r="G241" s="104">
        <f t="shared" si="104"/>
        <v>640190.70000000007</v>
      </c>
      <c r="H241" s="104">
        <f t="shared" si="104"/>
        <v>640190.70000000007</v>
      </c>
      <c r="I241" s="104">
        <f t="shared" si="104"/>
        <v>640190.70000000007</v>
      </c>
      <c r="J241" s="104">
        <f t="shared" si="93"/>
        <v>4481334.9000000004</v>
      </c>
      <c r="K241" s="35"/>
      <c r="L241" s="105"/>
      <c r="M241" s="105"/>
    </row>
    <row r="242" spans="1:13" s="111" customFormat="1" hidden="1">
      <c r="A242" s="107" t="s">
        <v>176</v>
      </c>
      <c r="B242" s="108">
        <v>20499.7</v>
      </c>
      <c r="C242" s="104">
        <f t="shared" ref="C242:I246" si="105">C254</f>
        <v>0</v>
      </c>
      <c r="D242" s="104">
        <f t="shared" si="105"/>
        <v>0</v>
      </c>
      <c r="E242" s="104">
        <f t="shared" si="105"/>
        <v>0</v>
      </c>
      <c r="F242" s="104">
        <f t="shared" si="105"/>
        <v>0</v>
      </c>
      <c r="G242" s="104">
        <f t="shared" si="105"/>
        <v>0</v>
      </c>
      <c r="H242" s="104">
        <f t="shared" si="105"/>
        <v>0</v>
      </c>
      <c r="I242" s="104">
        <f t="shared" si="105"/>
        <v>0</v>
      </c>
      <c r="J242" s="109">
        <f t="shared" si="93"/>
        <v>0</v>
      </c>
      <c r="K242" s="35"/>
      <c r="L242" s="110"/>
      <c r="M242" s="110"/>
    </row>
    <row r="243" spans="1:13" s="111" customFormat="1" ht="24" hidden="1">
      <c r="A243" s="107" t="s">
        <v>169</v>
      </c>
      <c r="B243" s="108"/>
      <c r="C243" s="104">
        <f t="shared" si="105"/>
        <v>640190.70000000007</v>
      </c>
      <c r="D243" s="104">
        <f t="shared" si="105"/>
        <v>640190.70000000007</v>
      </c>
      <c r="E243" s="104">
        <f t="shared" si="105"/>
        <v>640190.70000000007</v>
      </c>
      <c r="F243" s="104">
        <f t="shared" si="105"/>
        <v>640190.70000000007</v>
      </c>
      <c r="G243" s="104">
        <f t="shared" si="105"/>
        <v>640190.70000000007</v>
      </c>
      <c r="H243" s="104">
        <f t="shared" si="105"/>
        <v>640190.70000000007</v>
      </c>
      <c r="I243" s="104">
        <f t="shared" si="105"/>
        <v>640190.70000000007</v>
      </c>
      <c r="J243" s="109">
        <f t="shared" si="93"/>
        <v>4481334.9000000004</v>
      </c>
      <c r="K243" s="35"/>
      <c r="L243" s="110"/>
    </row>
    <row r="244" spans="1:13" s="111" customFormat="1" hidden="1">
      <c r="A244" s="107" t="s">
        <v>7</v>
      </c>
      <c r="B244" s="108">
        <v>939902.2</v>
      </c>
      <c r="C244" s="104">
        <f t="shared" si="105"/>
        <v>133891.20000000001</v>
      </c>
      <c r="D244" s="104">
        <f t="shared" si="105"/>
        <v>133891.20000000001</v>
      </c>
      <c r="E244" s="104">
        <f t="shared" si="105"/>
        <v>133891.20000000001</v>
      </c>
      <c r="F244" s="104">
        <f t="shared" si="105"/>
        <v>133891.20000000001</v>
      </c>
      <c r="G244" s="104">
        <f t="shared" si="105"/>
        <v>133891.20000000001</v>
      </c>
      <c r="H244" s="104">
        <f t="shared" si="105"/>
        <v>133891.20000000001</v>
      </c>
      <c r="I244" s="104">
        <f t="shared" si="105"/>
        <v>133891.20000000001</v>
      </c>
      <c r="J244" s="109">
        <f t="shared" si="93"/>
        <v>937238.39999999991</v>
      </c>
      <c r="K244" s="35"/>
      <c r="L244" s="110"/>
    </row>
    <row r="245" spans="1:13" s="111" customFormat="1" hidden="1">
      <c r="A245" s="107" t="s">
        <v>177</v>
      </c>
      <c r="B245" s="108">
        <v>3465844.9000000004</v>
      </c>
      <c r="C245" s="104">
        <f t="shared" si="105"/>
        <v>495120.7</v>
      </c>
      <c r="D245" s="104">
        <f t="shared" si="105"/>
        <v>495120.7</v>
      </c>
      <c r="E245" s="104">
        <f t="shared" si="105"/>
        <v>495120.7</v>
      </c>
      <c r="F245" s="104">
        <f t="shared" si="105"/>
        <v>495120.7</v>
      </c>
      <c r="G245" s="104">
        <f t="shared" si="105"/>
        <v>495120.7</v>
      </c>
      <c r="H245" s="104">
        <f t="shared" si="105"/>
        <v>495120.7</v>
      </c>
      <c r="I245" s="104">
        <f t="shared" si="105"/>
        <v>495120.7</v>
      </c>
      <c r="J245" s="109">
        <f t="shared" si="93"/>
        <v>3465844.9000000004</v>
      </c>
      <c r="K245" s="35"/>
      <c r="L245" s="110"/>
    </row>
    <row r="246" spans="1:13" s="111" customFormat="1" hidden="1">
      <c r="A246" s="107" t="s">
        <v>178</v>
      </c>
      <c r="B246" s="108">
        <v>78251.600000000006</v>
      </c>
      <c r="C246" s="104">
        <f t="shared" si="105"/>
        <v>11178.8</v>
      </c>
      <c r="D246" s="104">
        <f t="shared" si="105"/>
        <v>11178.8</v>
      </c>
      <c r="E246" s="104">
        <f t="shared" si="105"/>
        <v>11178.8</v>
      </c>
      <c r="F246" s="104">
        <f t="shared" si="105"/>
        <v>11178.8</v>
      </c>
      <c r="G246" s="104">
        <f t="shared" si="105"/>
        <v>11178.8</v>
      </c>
      <c r="H246" s="104">
        <f t="shared" si="105"/>
        <v>11178.8</v>
      </c>
      <c r="I246" s="104">
        <f t="shared" si="105"/>
        <v>11178.8</v>
      </c>
      <c r="J246" s="109">
        <f t="shared" si="93"/>
        <v>78251.600000000006</v>
      </c>
      <c r="K246" s="35"/>
      <c r="L246" s="110"/>
    </row>
    <row r="247" spans="1:13" s="111" customFormat="1" ht="36" hidden="1">
      <c r="A247" s="107" t="s">
        <v>218</v>
      </c>
      <c r="B247" s="108">
        <v>4462434.9000000004</v>
      </c>
      <c r="C247" s="109">
        <f>C248+C249</f>
        <v>637490.70000000007</v>
      </c>
      <c r="D247" s="109">
        <f t="shared" ref="D247:I247" si="106">D248+D249</f>
        <v>637490.70000000007</v>
      </c>
      <c r="E247" s="109">
        <f t="shared" si="106"/>
        <v>637490.70000000007</v>
      </c>
      <c r="F247" s="109">
        <f t="shared" si="106"/>
        <v>637490.70000000007</v>
      </c>
      <c r="G247" s="109">
        <f t="shared" si="106"/>
        <v>637490.70000000007</v>
      </c>
      <c r="H247" s="109">
        <f t="shared" si="106"/>
        <v>637490.70000000007</v>
      </c>
      <c r="I247" s="109">
        <f t="shared" si="106"/>
        <v>637490.70000000007</v>
      </c>
      <c r="J247" s="109">
        <f t="shared" si="93"/>
        <v>4462434.9000000004</v>
      </c>
      <c r="K247" s="35"/>
      <c r="L247" s="110"/>
    </row>
    <row r="248" spans="1:13" s="111" customFormat="1" hidden="1">
      <c r="A248" s="107" t="s">
        <v>176</v>
      </c>
      <c r="B248" s="108"/>
      <c r="C248" s="109">
        <v>0</v>
      </c>
      <c r="D248" s="109">
        <v>0</v>
      </c>
      <c r="E248" s="109">
        <v>0</v>
      </c>
      <c r="F248" s="109">
        <v>0</v>
      </c>
      <c r="G248" s="109">
        <v>0</v>
      </c>
      <c r="H248" s="109">
        <v>0</v>
      </c>
      <c r="I248" s="109">
        <v>0</v>
      </c>
      <c r="J248" s="109">
        <f t="shared" si="93"/>
        <v>0</v>
      </c>
      <c r="K248" s="35"/>
      <c r="L248" s="110"/>
    </row>
    <row r="249" spans="1:13" s="111" customFormat="1" ht="24" hidden="1">
      <c r="A249" s="107" t="s">
        <v>169</v>
      </c>
      <c r="B249" s="108"/>
      <c r="C249" s="109">
        <f>C250+C251+C252</f>
        <v>637490.70000000007</v>
      </c>
      <c r="D249" s="109">
        <f t="shared" ref="D249:I249" si="107">D250+D251+D252</f>
        <v>637490.70000000007</v>
      </c>
      <c r="E249" s="109">
        <f t="shared" si="107"/>
        <v>637490.70000000007</v>
      </c>
      <c r="F249" s="109">
        <f t="shared" si="107"/>
        <v>637490.70000000007</v>
      </c>
      <c r="G249" s="109">
        <f t="shared" si="107"/>
        <v>637490.70000000007</v>
      </c>
      <c r="H249" s="109">
        <f t="shared" si="107"/>
        <v>637490.70000000007</v>
      </c>
      <c r="I249" s="109">
        <f t="shared" si="107"/>
        <v>637490.70000000007</v>
      </c>
      <c r="J249" s="109">
        <f t="shared" si="93"/>
        <v>4462434.9000000004</v>
      </c>
      <c r="K249" s="35"/>
      <c r="L249" s="110"/>
    </row>
    <row r="250" spans="1:13" s="111" customFormat="1" hidden="1">
      <c r="A250" s="107" t="s">
        <v>7</v>
      </c>
      <c r="B250" s="108">
        <v>918338.39999999991</v>
      </c>
      <c r="C250" s="109">
        <v>131191.20000000001</v>
      </c>
      <c r="D250" s="109">
        <v>131191.20000000001</v>
      </c>
      <c r="E250" s="109">
        <v>131191.20000000001</v>
      </c>
      <c r="F250" s="109">
        <v>131191.20000000001</v>
      </c>
      <c r="G250" s="109">
        <v>131191.20000000001</v>
      </c>
      <c r="H250" s="109">
        <v>131191.20000000001</v>
      </c>
      <c r="I250" s="109">
        <v>131191.20000000001</v>
      </c>
      <c r="J250" s="109">
        <f t="shared" si="93"/>
        <v>918338.39999999991</v>
      </c>
      <c r="K250" s="35"/>
      <c r="L250" s="110"/>
    </row>
    <row r="251" spans="1:13" s="111" customFormat="1" hidden="1">
      <c r="A251" s="107" t="s">
        <v>170</v>
      </c>
      <c r="B251" s="108">
        <v>3465844.9000000004</v>
      </c>
      <c r="C251" s="109">
        <v>495120.7</v>
      </c>
      <c r="D251" s="109">
        <v>495120.7</v>
      </c>
      <c r="E251" s="109">
        <v>495120.7</v>
      </c>
      <c r="F251" s="109">
        <v>495120.7</v>
      </c>
      <c r="G251" s="109">
        <v>495120.7</v>
      </c>
      <c r="H251" s="109">
        <v>495120.7</v>
      </c>
      <c r="I251" s="109">
        <v>495120.7</v>
      </c>
      <c r="J251" s="109">
        <f t="shared" si="93"/>
        <v>3465844.9000000004</v>
      </c>
      <c r="K251" s="35"/>
      <c r="L251" s="110"/>
    </row>
    <row r="252" spans="1:13" s="111" customFormat="1" hidden="1">
      <c r="A252" s="107" t="s">
        <v>178</v>
      </c>
      <c r="B252" s="108">
        <v>78251.600000000006</v>
      </c>
      <c r="C252" s="109">
        <v>11178.8</v>
      </c>
      <c r="D252" s="109">
        <v>11178.8</v>
      </c>
      <c r="E252" s="109">
        <v>11178.8</v>
      </c>
      <c r="F252" s="109">
        <v>11178.8</v>
      </c>
      <c r="G252" s="109">
        <v>11178.8</v>
      </c>
      <c r="H252" s="109">
        <v>11178.8</v>
      </c>
      <c r="I252" s="109">
        <v>11178.8</v>
      </c>
      <c r="J252" s="109">
        <f t="shared" si="93"/>
        <v>78251.600000000006</v>
      </c>
      <c r="K252" s="35"/>
      <c r="L252" s="110"/>
    </row>
    <row r="253" spans="1:13" s="111" customFormat="1" ht="44.25" hidden="1" customHeight="1">
      <c r="A253" s="107" t="s">
        <v>218</v>
      </c>
      <c r="B253" s="108">
        <v>31563.5</v>
      </c>
      <c r="C253" s="109">
        <f>C259+C277+C283+C247</f>
        <v>640190.70000000007</v>
      </c>
      <c r="D253" s="109">
        <f t="shared" ref="D253:I253" si="108">D259+D277+D283+D247</f>
        <v>640190.70000000007</v>
      </c>
      <c r="E253" s="109">
        <f t="shared" si="108"/>
        <v>640190.70000000007</v>
      </c>
      <c r="F253" s="109">
        <f t="shared" si="108"/>
        <v>640190.70000000007</v>
      </c>
      <c r="G253" s="109">
        <f t="shared" si="108"/>
        <v>640190.70000000007</v>
      </c>
      <c r="H253" s="109">
        <f t="shared" si="108"/>
        <v>640190.70000000007</v>
      </c>
      <c r="I253" s="109">
        <f t="shared" si="108"/>
        <v>640190.70000000007</v>
      </c>
      <c r="J253" s="109">
        <f t="shared" si="93"/>
        <v>4481334.9000000004</v>
      </c>
      <c r="K253" s="35"/>
      <c r="L253" s="110"/>
    </row>
    <row r="254" spans="1:13" s="111" customFormat="1" hidden="1">
      <c r="A254" s="107" t="s">
        <v>176</v>
      </c>
      <c r="B254" s="108">
        <v>20499.7</v>
      </c>
      <c r="C254" s="109">
        <f t="shared" ref="C254:I258" si="109">C260+C278+C284+C248</f>
        <v>0</v>
      </c>
      <c r="D254" s="109">
        <f t="shared" si="109"/>
        <v>0</v>
      </c>
      <c r="E254" s="109">
        <f t="shared" si="109"/>
        <v>0</v>
      </c>
      <c r="F254" s="109">
        <f t="shared" si="109"/>
        <v>0</v>
      </c>
      <c r="G254" s="109">
        <f t="shared" si="109"/>
        <v>0</v>
      </c>
      <c r="H254" s="109">
        <f t="shared" si="109"/>
        <v>0</v>
      </c>
      <c r="I254" s="109">
        <f t="shared" si="109"/>
        <v>0</v>
      </c>
      <c r="J254" s="109">
        <f t="shared" si="93"/>
        <v>0</v>
      </c>
      <c r="K254" s="35"/>
      <c r="L254" s="110"/>
    </row>
    <row r="255" spans="1:13" s="111" customFormat="1" ht="24" hidden="1">
      <c r="A255" s="107" t="s">
        <v>169</v>
      </c>
      <c r="B255" s="108"/>
      <c r="C255" s="109">
        <f t="shared" si="109"/>
        <v>640190.70000000007</v>
      </c>
      <c r="D255" s="109">
        <f t="shared" si="109"/>
        <v>640190.70000000007</v>
      </c>
      <c r="E255" s="109">
        <f t="shared" si="109"/>
        <v>640190.70000000007</v>
      </c>
      <c r="F255" s="109">
        <f t="shared" si="109"/>
        <v>640190.70000000007</v>
      </c>
      <c r="G255" s="109">
        <f t="shared" si="109"/>
        <v>640190.70000000007</v>
      </c>
      <c r="H255" s="109">
        <f t="shared" si="109"/>
        <v>640190.70000000007</v>
      </c>
      <c r="I255" s="109">
        <f t="shared" si="109"/>
        <v>640190.70000000007</v>
      </c>
      <c r="J255" s="109">
        <f t="shared" si="93"/>
        <v>4481334.9000000004</v>
      </c>
      <c r="K255" s="35"/>
      <c r="L255" s="110"/>
    </row>
    <row r="256" spans="1:13" s="111" customFormat="1" hidden="1">
      <c r="A256" s="107" t="s">
        <v>7</v>
      </c>
      <c r="B256" s="108">
        <v>11063.8</v>
      </c>
      <c r="C256" s="112">
        <f t="shared" si="109"/>
        <v>133891.20000000001</v>
      </c>
      <c r="D256" s="112">
        <f t="shared" si="109"/>
        <v>133891.20000000001</v>
      </c>
      <c r="E256" s="112">
        <f t="shared" si="109"/>
        <v>133891.20000000001</v>
      </c>
      <c r="F256" s="109">
        <f t="shared" si="109"/>
        <v>133891.20000000001</v>
      </c>
      <c r="G256" s="109">
        <f t="shared" si="109"/>
        <v>133891.20000000001</v>
      </c>
      <c r="H256" s="109">
        <f t="shared" si="109"/>
        <v>133891.20000000001</v>
      </c>
      <c r="I256" s="109">
        <f t="shared" si="109"/>
        <v>133891.20000000001</v>
      </c>
      <c r="J256" s="109">
        <f t="shared" si="93"/>
        <v>937238.39999999991</v>
      </c>
      <c r="K256" s="35"/>
      <c r="L256" s="110"/>
    </row>
    <row r="257" spans="1:12" s="111" customFormat="1" hidden="1">
      <c r="A257" s="107" t="s">
        <v>177</v>
      </c>
      <c r="B257" s="108">
        <v>0</v>
      </c>
      <c r="C257" s="109">
        <f t="shared" si="109"/>
        <v>495120.7</v>
      </c>
      <c r="D257" s="109">
        <f t="shared" si="109"/>
        <v>495120.7</v>
      </c>
      <c r="E257" s="109">
        <f t="shared" si="109"/>
        <v>495120.7</v>
      </c>
      <c r="F257" s="109">
        <f t="shared" si="109"/>
        <v>495120.7</v>
      </c>
      <c r="G257" s="109">
        <f t="shared" si="109"/>
        <v>495120.7</v>
      </c>
      <c r="H257" s="109">
        <f t="shared" si="109"/>
        <v>495120.7</v>
      </c>
      <c r="I257" s="109">
        <f t="shared" si="109"/>
        <v>495120.7</v>
      </c>
      <c r="J257" s="109">
        <f t="shared" si="93"/>
        <v>3465844.9000000004</v>
      </c>
      <c r="K257" s="35"/>
      <c r="L257" s="110"/>
    </row>
    <row r="258" spans="1:12" s="111" customFormat="1" hidden="1">
      <c r="A258" s="107" t="s">
        <v>178</v>
      </c>
      <c r="B258" s="108">
        <v>0</v>
      </c>
      <c r="C258" s="109">
        <f t="shared" si="109"/>
        <v>11178.8</v>
      </c>
      <c r="D258" s="109">
        <f t="shared" si="109"/>
        <v>11178.8</v>
      </c>
      <c r="E258" s="109">
        <f t="shared" si="109"/>
        <v>11178.8</v>
      </c>
      <c r="F258" s="109">
        <f t="shared" si="109"/>
        <v>11178.8</v>
      </c>
      <c r="G258" s="109">
        <f t="shared" si="109"/>
        <v>11178.8</v>
      </c>
      <c r="H258" s="109">
        <f t="shared" si="109"/>
        <v>11178.8</v>
      </c>
      <c r="I258" s="109">
        <f t="shared" si="109"/>
        <v>11178.8</v>
      </c>
      <c r="J258" s="109">
        <f t="shared" si="93"/>
        <v>78251.600000000006</v>
      </c>
      <c r="K258" s="35"/>
      <c r="L258" s="110"/>
    </row>
    <row r="259" spans="1:12" s="40" customFormat="1" ht="36" hidden="1">
      <c r="A259" s="98" t="s">
        <v>221</v>
      </c>
      <c r="B259" s="99">
        <v>31563.5</v>
      </c>
      <c r="C259" s="100">
        <f>C260+C261</f>
        <v>1199.9999999999998</v>
      </c>
      <c r="D259" s="100">
        <f>D260+D261</f>
        <v>1200</v>
      </c>
      <c r="E259" s="100">
        <f>SUM(E260:E261)</f>
        <v>1200</v>
      </c>
      <c r="F259" s="100">
        <f t="shared" ref="F259:I259" si="110">SUM(F260:F261)</f>
        <v>1200</v>
      </c>
      <c r="G259" s="100">
        <f t="shared" si="110"/>
        <v>1200</v>
      </c>
      <c r="H259" s="100">
        <f t="shared" si="110"/>
        <v>1200</v>
      </c>
      <c r="I259" s="100">
        <f t="shared" si="110"/>
        <v>1200</v>
      </c>
      <c r="J259" s="100">
        <f t="shared" si="93"/>
        <v>8400</v>
      </c>
      <c r="K259" s="35"/>
      <c r="L259" s="39"/>
    </row>
    <row r="260" spans="1:12" s="40" customFormat="1" hidden="1">
      <c r="A260" s="98" t="s">
        <v>176</v>
      </c>
      <c r="B260" s="99">
        <v>20499.7</v>
      </c>
      <c r="C260" s="100">
        <v>0</v>
      </c>
      <c r="D260" s="100">
        <v>0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f t="shared" si="93"/>
        <v>0</v>
      </c>
      <c r="K260" s="35"/>
      <c r="L260" s="39"/>
    </row>
    <row r="261" spans="1:12" s="40" customFormat="1" ht="24" hidden="1">
      <c r="A261" s="98" t="s">
        <v>169</v>
      </c>
      <c r="B261" s="99"/>
      <c r="C261" s="100">
        <f>C262+C263+C264</f>
        <v>1199.9999999999998</v>
      </c>
      <c r="D261" s="100">
        <f>D262+D263+D264</f>
        <v>1200</v>
      </c>
      <c r="E261" s="100">
        <f>SUM(E262:E264)</f>
        <v>1200</v>
      </c>
      <c r="F261" s="100">
        <f t="shared" ref="F261:I261" si="111">SUM(F262:F264)</f>
        <v>1200</v>
      </c>
      <c r="G261" s="100">
        <f t="shared" si="111"/>
        <v>1200</v>
      </c>
      <c r="H261" s="100">
        <f t="shared" si="111"/>
        <v>1200</v>
      </c>
      <c r="I261" s="100">
        <f t="shared" si="111"/>
        <v>1200</v>
      </c>
      <c r="J261" s="100">
        <f t="shared" si="93"/>
        <v>8400</v>
      </c>
      <c r="K261" s="35"/>
      <c r="L261" s="39"/>
    </row>
    <row r="262" spans="1:12" s="40" customFormat="1" hidden="1">
      <c r="A262" s="98" t="s">
        <v>7</v>
      </c>
      <c r="B262" s="99">
        <v>11063.8</v>
      </c>
      <c r="C262" s="100">
        <f>1200+1273.2-1273.2</f>
        <v>1199.9999999999998</v>
      </c>
      <c r="D262" s="100">
        <f>1200+1390.6-1390.6</f>
        <v>1200</v>
      </c>
      <c r="E262" s="100">
        <v>1200</v>
      </c>
      <c r="F262" s="100">
        <v>1200</v>
      </c>
      <c r="G262" s="100">
        <v>1200</v>
      </c>
      <c r="H262" s="100">
        <v>1200</v>
      </c>
      <c r="I262" s="100">
        <v>1200</v>
      </c>
      <c r="J262" s="100">
        <f t="shared" si="93"/>
        <v>8400</v>
      </c>
      <c r="K262" s="35"/>
      <c r="L262" s="39"/>
    </row>
    <row r="263" spans="1:12" s="40" customFormat="1" hidden="1">
      <c r="A263" s="98" t="s">
        <v>177</v>
      </c>
      <c r="B263" s="99">
        <v>0</v>
      </c>
      <c r="C263" s="100">
        <v>0</v>
      </c>
      <c r="D263" s="100">
        <v>0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f t="shared" si="93"/>
        <v>0</v>
      </c>
      <c r="K263" s="35"/>
      <c r="L263" s="39"/>
    </row>
    <row r="264" spans="1:12" s="40" customFormat="1" hidden="1">
      <c r="A264" s="98" t="s">
        <v>178</v>
      </c>
      <c r="B264" s="99">
        <v>0</v>
      </c>
      <c r="C264" s="100">
        <v>0</v>
      </c>
      <c r="D264" s="100">
        <v>0</v>
      </c>
      <c r="E264" s="100">
        <v>0</v>
      </c>
      <c r="F264" s="100">
        <v>0</v>
      </c>
      <c r="G264" s="100">
        <v>0</v>
      </c>
      <c r="H264" s="100">
        <v>0</v>
      </c>
      <c r="I264" s="100">
        <v>0</v>
      </c>
      <c r="J264" s="100">
        <f t="shared" si="93"/>
        <v>0</v>
      </c>
      <c r="K264" s="35"/>
      <c r="L264" s="39"/>
    </row>
    <row r="265" spans="1:12" s="32" customFormat="1" ht="30" customHeight="1">
      <c r="A265" s="82" t="s">
        <v>237</v>
      </c>
      <c r="B265" s="85">
        <v>31563.5</v>
      </c>
      <c r="C265" s="135">
        <f t="shared" ref="C265:I270" si="112">C271</f>
        <v>10628.300000000001</v>
      </c>
      <c r="D265" s="135">
        <f t="shared" si="112"/>
        <v>10642</v>
      </c>
      <c r="E265" s="135">
        <f t="shared" si="112"/>
        <v>10919.900000000001</v>
      </c>
      <c r="F265" s="86">
        <f t="shared" si="112"/>
        <v>0</v>
      </c>
      <c r="G265" s="86">
        <f t="shared" si="112"/>
        <v>0</v>
      </c>
      <c r="H265" s="86">
        <f t="shared" si="112"/>
        <v>0</v>
      </c>
      <c r="I265" s="86">
        <f t="shared" si="112"/>
        <v>0</v>
      </c>
      <c r="J265" s="84">
        <f>SUM(C265:I265)</f>
        <v>32190.200000000004</v>
      </c>
      <c r="K265" s="35"/>
      <c r="L265" s="31"/>
    </row>
    <row r="266" spans="1:12">
      <c r="A266" s="53" t="s">
        <v>176</v>
      </c>
      <c r="B266" s="63">
        <v>20499.7</v>
      </c>
      <c r="C266" s="124">
        <f t="shared" si="112"/>
        <v>9459.2000000000007</v>
      </c>
      <c r="D266" s="124">
        <f t="shared" si="112"/>
        <v>9365</v>
      </c>
      <c r="E266" s="124">
        <f t="shared" si="112"/>
        <v>9718.7000000000007</v>
      </c>
      <c r="F266" s="64">
        <f t="shared" si="112"/>
        <v>0</v>
      </c>
      <c r="G266" s="64">
        <f t="shared" si="112"/>
        <v>0</v>
      </c>
      <c r="H266" s="64">
        <f t="shared" si="112"/>
        <v>0</v>
      </c>
      <c r="I266" s="64">
        <f t="shared" si="112"/>
        <v>0</v>
      </c>
      <c r="J266" s="55">
        <f>SUM(C266:I266)</f>
        <v>28542.9</v>
      </c>
    </row>
    <row r="267" spans="1:12" ht="24">
      <c r="A267" s="53" t="s">
        <v>169</v>
      </c>
      <c r="B267" s="63"/>
      <c r="C267" s="124">
        <f t="shared" si="112"/>
        <v>1169.0999999999999</v>
      </c>
      <c r="D267" s="124">
        <f t="shared" si="112"/>
        <v>1277</v>
      </c>
      <c r="E267" s="124">
        <f t="shared" si="112"/>
        <v>1201.2</v>
      </c>
      <c r="F267" s="64">
        <f t="shared" si="112"/>
        <v>0</v>
      </c>
      <c r="G267" s="64">
        <f t="shared" si="112"/>
        <v>0</v>
      </c>
      <c r="H267" s="64">
        <f t="shared" si="112"/>
        <v>0</v>
      </c>
      <c r="I267" s="64">
        <f t="shared" si="112"/>
        <v>0</v>
      </c>
      <c r="J267" s="55">
        <f>SUM(C267:I267)</f>
        <v>3647.3</v>
      </c>
    </row>
    <row r="268" spans="1:12">
      <c r="A268" s="53" t="s">
        <v>7</v>
      </c>
      <c r="B268" s="63">
        <v>11063.8</v>
      </c>
      <c r="C268" s="64">
        <f t="shared" si="112"/>
        <v>1169.0999999999999</v>
      </c>
      <c r="D268" s="64">
        <f t="shared" si="112"/>
        <v>1277</v>
      </c>
      <c r="E268" s="64">
        <f t="shared" si="112"/>
        <v>1201.2</v>
      </c>
      <c r="F268" s="64">
        <f t="shared" si="112"/>
        <v>0</v>
      </c>
      <c r="G268" s="64">
        <f t="shared" si="112"/>
        <v>0</v>
      </c>
      <c r="H268" s="64">
        <f t="shared" si="112"/>
        <v>0</v>
      </c>
      <c r="I268" s="64">
        <f t="shared" si="112"/>
        <v>0</v>
      </c>
      <c r="J268" s="55">
        <f t="shared" si="93"/>
        <v>3647.3</v>
      </c>
    </row>
    <row r="269" spans="1:12">
      <c r="A269" s="53" t="s">
        <v>177</v>
      </c>
      <c r="B269" s="63">
        <v>0</v>
      </c>
      <c r="C269" s="64">
        <f t="shared" si="112"/>
        <v>0</v>
      </c>
      <c r="D269" s="64">
        <f t="shared" si="112"/>
        <v>0</v>
      </c>
      <c r="E269" s="64">
        <f t="shared" si="112"/>
        <v>0</v>
      </c>
      <c r="F269" s="64">
        <f t="shared" si="112"/>
        <v>0</v>
      </c>
      <c r="G269" s="64">
        <f t="shared" si="112"/>
        <v>0</v>
      </c>
      <c r="H269" s="64">
        <f t="shared" si="112"/>
        <v>0</v>
      </c>
      <c r="I269" s="64">
        <f t="shared" si="112"/>
        <v>0</v>
      </c>
      <c r="J269" s="55">
        <f t="shared" si="93"/>
        <v>0</v>
      </c>
    </row>
    <row r="270" spans="1:12">
      <c r="A270" s="53" t="s">
        <v>178</v>
      </c>
      <c r="B270" s="63">
        <v>0</v>
      </c>
      <c r="C270" s="64">
        <f t="shared" si="112"/>
        <v>0</v>
      </c>
      <c r="D270" s="64">
        <f t="shared" si="112"/>
        <v>0</v>
      </c>
      <c r="E270" s="64">
        <f t="shared" si="112"/>
        <v>0</v>
      </c>
      <c r="F270" s="64">
        <f t="shared" si="112"/>
        <v>0</v>
      </c>
      <c r="G270" s="64">
        <f t="shared" si="112"/>
        <v>0</v>
      </c>
      <c r="H270" s="64">
        <f t="shared" si="112"/>
        <v>0</v>
      </c>
      <c r="I270" s="64">
        <f t="shared" si="112"/>
        <v>0</v>
      </c>
      <c r="J270" s="55">
        <f t="shared" si="93"/>
        <v>0</v>
      </c>
    </row>
    <row r="271" spans="1:12" ht="55.5" customHeight="1">
      <c r="A271" s="94" t="s">
        <v>272</v>
      </c>
      <c r="B271" s="96">
        <v>31563.5</v>
      </c>
      <c r="C271" s="97">
        <f>C272+C273+C276</f>
        <v>10628.300000000001</v>
      </c>
      <c r="D271" s="97">
        <f t="shared" ref="D271:I271" si="113">D272+D273+D276</f>
        <v>10642</v>
      </c>
      <c r="E271" s="97">
        <f t="shared" si="113"/>
        <v>10919.900000000001</v>
      </c>
      <c r="F271" s="64">
        <f t="shared" si="113"/>
        <v>0</v>
      </c>
      <c r="G271" s="64">
        <f t="shared" si="113"/>
        <v>0</v>
      </c>
      <c r="H271" s="64">
        <f t="shared" si="113"/>
        <v>0</v>
      </c>
      <c r="I271" s="64">
        <f t="shared" si="113"/>
        <v>0</v>
      </c>
      <c r="J271" s="55">
        <f t="shared" si="93"/>
        <v>32190.200000000004</v>
      </c>
    </row>
    <row r="272" spans="1:12">
      <c r="A272" s="94" t="s">
        <v>176</v>
      </c>
      <c r="B272" s="96">
        <v>20499.7</v>
      </c>
      <c r="C272" s="97">
        <v>9459.2000000000007</v>
      </c>
      <c r="D272" s="97">
        <v>9365</v>
      </c>
      <c r="E272" s="97">
        <v>9718.7000000000007</v>
      </c>
      <c r="F272" s="64">
        <v>0</v>
      </c>
      <c r="G272" s="64">
        <v>0</v>
      </c>
      <c r="H272" s="64">
        <v>0</v>
      </c>
      <c r="I272" s="64">
        <v>0</v>
      </c>
      <c r="J272" s="55">
        <f t="shared" si="93"/>
        <v>28542.9</v>
      </c>
    </row>
    <row r="273" spans="1:12" ht="24">
      <c r="A273" s="94" t="s">
        <v>169</v>
      </c>
      <c r="B273" s="96"/>
      <c r="C273" s="97">
        <f>C274+C275</f>
        <v>1169.0999999999999</v>
      </c>
      <c r="D273" s="97">
        <f t="shared" ref="D273:I273" si="114">D274+D275</f>
        <v>1277</v>
      </c>
      <c r="E273" s="97">
        <f t="shared" si="114"/>
        <v>1201.2</v>
      </c>
      <c r="F273" s="64">
        <f t="shared" si="114"/>
        <v>0</v>
      </c>
      <c r="G273" s="64">
        <f t="shared" si="114"/>
        <v>0</v>
      </c>
      <c r="H273" s="64">
        <f t="shared" si="114"/>
        <v>0</v>
      </c>
      <c r="I273" s="64">
        <f t="shared" si="114"/>
        <v>0</v>
      </c>
      <c r="J273" s="55">
        <f t="shared" si="93"/>
        <v>3647.3</v>
      </c>
    </row>
    <row r="274" spans="1:12">
      <c r="A274" s="53" t="s">
        <v>7</v>
      </c>
      <c r="B274" s="63">
        <v>11063.8</v>
      </c>
      <c r="C274" s="64">
        <v>1169.0999999999999</v>
      </c>
      <c r="D274" s="64">
        <v>1277</v>
      </c>
      <c r="E274" s="64">
        <v>1201.2</v>
      </c>
      <c r="F274" s="64">
        <v>0</v>
      </c>
      <c r="G274" s="64">
        <v>0</v>
      </c>
      <c r="H274" s="64">
        <v>0</v>
      </c>
      <c r="I274" s="64">
        <v>0</v>
      </c>
      <c r="J274" s="55">
        <f t="shared" si="93"/>
        <v>3647.3</v>
      </c>
    </row>
    <row r="275" spans="1:12">
      <c r="A275" s="53" t="s">
        <v>177</v>
      </c>
      <c r="B275" s="63">
        <v>0</v>
      </c>
      <c r="C275" s="64">
        <v>0</v>
      </c>
      <c r="D275" s="64">
        <v>0</v>
      </c>
      <c r="E275" s="64">
        <v>0</v>
      </c>
      <c r="F275" s="64">
        <v>0</v>
      </c>
      <c r="G275" s="64">
        <v>0</v>
      </c>
      <c r="H275" s="64">
        <v>0</v>
      </c>
      <c r="I275" s="64">
        <v>0</v>
      </c>
      <c r="J275" s="55">
        <f t="shared" si="93"/>
        <v>0</v>
      </c>
    </row>
    <row r="276" spans="1:12">
      <c r="A276" s="53" t="s">
        <v>178</v>
      </c>
      <c r="B276" s="63">
        <v>0</v>
      </c>
      <c r="C276" s="64">
        <v>0</v>
      </c>
      <c r="D276" s="64">
        <v>0</v>
      </c>
      <c r="E276" s="64">
        <v>0</v>
      </c>
      <c r="F276" s="64">
        <v>0</v>
      </c>
      <c r="G276" s="64">
        <v>0</v>
      </c>
      <c r="H276" s="64">
        <v>0</v>
      </c>
      <c r="I276" s="64">
        <v>0</v>
      </c>
      <c r="J276" s="55">
        <f t="shared" si="93"/>
        <v>0</v>
      </c>
    </row>
    <row r="277" spans="1:12" s="40" customFormat="1" ht="60" hidden="1">
      <c r="A277" s="98" t="s">
        <v>194</v>
      </c>
      <c r="B277" s="99">
        <v>9555</v>
      </c>
      <c r="C277" s="100">
        <f>C278+C279</f>
        <v>1365</v>
      </c>
      <c r="D277" s="100">
        <f>D278+D279</f>
        <v>1365</v>
      </c>
      <c r="E277" s="100">
        <f>SUM(E278:E279)</f>
        <v>1365</v>
      </c>
      <c r="F277" s="100">
        <f t="shared" ref="F277:I277" si="115">SUM(F278:F279)</f>
        <v>1365</v>
      </c>
      <c r="G277" s="100">
        <f t="shared" si="115"/>
        <v>1365</v>
      </c>
      <c r="H277" s="100">
        <f t="shared" si="115"/>
        <v>1365</v>
      </c>
      <c r="I277" s="100">
        <f t="shared" si="115"/>
        <v>1365</v>
      </c>
      <c r="J277" s="100">
        <f t="shared" ref="J277:J340" si="116">SUM(C277:I277)</f>
        <v>9555</v>
      </c>
      <c r="K277" s="35"/>
      <c r="L277" s="39"/>
    </row>
    <row r="278" spans="1:12" s="40" customFormat="1" hidden="1">
      <c r="A278" s="98" t="s">
        <v>176</v>
      </c>
      <c r="B278" s="99">
        <v>0</v>
      </c>
      <c r="C278" s="100">
        <v>0</v>
      </c>
      <c r="D278" s="100">
        <v>0</v>
      </c>
      <c r="E278" s="100">
        <v>0</v>
      </c>
      <c r="F278" s="100">
        <v>0</v>
      </c>
      <c r="G278" s="100">
        <v>0</v>
      </c>
      <c r="H278" s="100">
        <v>0</v>
      </c>
      <c r="I278" s="100">
        <v>0</v>
      </c>
      <c r="J278" s="100">
        <f t="shared" si="116"/>
        <v>0</v>
      </c>
      <c r="K278" s="35"/>
      <c r="L278" s="39"/>
    </row>
    <row r="279" spans="1:12" s="40" customFormat="1" ht="24" hidden="1">
      <c r="A279" s="98" t="s">
        <v>169</v>
      </c>
      <c r="B279" s="99"/>
      <c r="C279" s="100">
        <f>C280+C281+C282</f>
        <v>1365</v>
      </c>
      <c r="D279" s="100">
        <f>D280+D281+D282</f>
        <v>1365</v>
      </c>
      <c r="E279" s="100">
        <f>SUM(E280:E282)</f>
        <v>1365</v>
      </c>
      <c r="F279" s="100">
        <f t="shared" ref="F279:I279" si="117">SUM(F280:F282)</f>
        <v>1365</v>
      </c>
      <c r="G279" s="100">
        <f t="shared" si="117"/>
        <v>1365</v>
      </c>
      <c r="H279" s="100">
        <f t="shared" si="117"/>
        <v>1365</v>
      </c>
      <c r="I279" s="100">
        <f t="shared" si="117"/>
        <v>1365</v>
      </c>
      <c r="J279" s="100">
        <f t="shared" si="116"/>
        <v>9555</v>
      </c>
      <c r="K279" s="35"/>
      <c r="L279" s="39"/>
    </row>
    <row r="280" spans="1:12" s="40" customFormat="1" hidden="1">
      <c r="A280" s="98" t="s">
        <v>7</v>
      </c>
      <c r="B280" s="99">
        <v>9555</v>
      </c>
      <c r="C280" s="100">
        <v>1365</v>
      </c>
      <c r="D280" s="100">
        <v>1365</v>
      </c>
      <c r="E280" s="100">
        <v>1365</v>
      </c>
      <c r="F280" s="100">
        <v>1365</v>
      </c>
      <c r="G280" s="100">
        <v>1365</v>
      </c>
      <c r="H280" s="100">
        <v>1365</v>
      </c>
      <c r="I280" s="100">
        <v>1365</v>
      </c>
      <c r="J280" s="100">
        <f t="shared" si="116"/>
        <v>9555</v>
      </c>
      <c r="K280" s="35"/>
      <c r="L280" s="39"/>
    </row>
    <row r="281" spans="1:12" s="40" customFormat="1" hidden="1">
      <c r="A281" s="98" t="s">
        <v>177</v>
      </c>
      <c r="B281" s="99">
        <v>0</v>
      </c>
      <c r="C281" s="100">
        <v>0</v>
      </c>
      <c r="D281" s="100">
        <v>0</v>
      </c>
      <c r="E281" s="100">
        <v>0</v>
      </c>
      <c r="F281" s="100">
        <v>0</v>
      </c>
      <c r="G281" s="100">
        <v>0</v>
      </c>
      <c r="H281" s="100">
        <v>0</v>
      </c>
      <c r="I281" s="100">
        <v>0</v>
      </c>
      <c r="J281" s="100">
        <f t="shared" si="116"/>
        <v>0</v>
      </c>
      <c r="K281" s="35"/>
      <c r="L281" s="39"/>
    </row>
    <row r="282" spans="1:12" s="40" customFormat="1" hidden="1">
      <c r="A282" s="98" t="s">
        <v>178</v>
      </c>
      <c r="B282" s="99">
        <v>0</v>
      </c>
      <c r="C282" s="100">
        <v>0</v>
      </c>
      <c r="D282" s="100">
        <v>0</v>
      </c>
      <c r="E282" s="100">
        <v>0</v>
      </c>
      <c r="F282" s="100">
        <v>0</v>
      </c>
      <c r="G282" s="100">
        <v>0</v>
      </c>
      <c r="H282" s="100">
        <v>0</v>
      </c>
      <c r="I282" s="100">
        <v>0</v>
      </c>
      <c r="J282" s="100">
        <f t="shared" si="116"/>
        <v>0</v>
      </c>
      <c r="K282" s="35"/>
      <c r="L282" s="39"/>
    </row>
    <row r="283" spans="1:12" s="40" customFormat="1" ht="60" hidden="1">
      <c r="A283" s="98" t="s">
        <v>195</v>
      </c>
      <c r="B283" s="99">
        <v>945</v>
      </c>
      <c r="C283" s="100">
        <f>C284+C285</f>
        <v>135</v>
      </c>
      <c r="D283" s="100">
        <f>D284+D285</f>
        <v>135</v>
      </c>
      <c r="E283" s="100">
        <f>SUM(E284:E285)</f>
        <v>135</v>
      </c>
      <c r="F283" s="100">
        <f t="shared" ref="F283:I283" si="118">SUM(F284:F285)</f>
        <v>135</v>
      </c>
      <c r="G283" s="100">
        <f t="shared" si="118"/>
        <v>135</v>
      </c>
      <c r="H283" s="100">
        <f t="shared" si="118"/>
        <v>135</v>
      </c>
      <c r="I283" s="100">
        <f t="shared" si="118"/>
        <v>135</v>
      </c>
      <c r="J283" s="100">
        <f t="shared" si="116"/>
        <v>945</v>
      </c>
      <c r="K283" s="35"/>
      <c r="L283" s="39"/>
    </row>
    <row r="284" spans="1:12" s="40" customFormat="1" hidden="1">
      <c r="A284" s="98" t="s">
        <v>176</v>
      </c>
      <c r="B284" s="99">
        <v>0</v>
      </c>
      <c r="C284" s="100">
        <v>0</v>
      </c>
      <c r="D284" s="100">
        <v>0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f t="shared" si="116"/>
        <v>0</v>
      </c>
      <c r="K284" s="35"/>
      <c r="L284" s="39"/>
    </row>
    <row r="285" spans="1:12" s="40" customFormat="1" ht="24" hidden="1">
      <c r="A285" s="98" t="s">
        <v>169</v>
      </c>
      <c r="B285" s="99"/>
      <c r="C285" s="100">
        <f>C286+C287+C288</f>
        <v>135</v>
      </c>
      <c r="D285" s="100">
        <f>D286+D287+D288</f>
        <v>135</v>
      </c>
      <c r="E285" s="100">
        <f>SUM(E286:E288)</f>
        <v>135</v>
      </c>
      <c r="F285" s="100">
        <f t="shared" ref="F285:I285" si="119">SUM(F286:F288)</f>
        <v>135</v>
      </c>
      <c r="G285" s="100">
        <f t="shared" si="119"/>
        <v>135</v>
      </c>
      <c r="H285" s="100">
        <f t="shared" si="119"/>
        <v>135</v>
      </c>
      <c r="I285" s="100">
        <f t="shared" si="119"/>
        <v>135</v>
      </c>
      <c r="J285" s="100">
        <f t="shared" si="116"/>
        <v>945</v>
      </c>
      <c r="K285" s="35"/>
      <c r="L285" s="39"/>
    </row>
    <row r="286" spans="1:12" s="40" customFormat="1" hidden="1">
      <c r="A286" s="98" t="s">
        <v>7</v>
      </c>
      <c r="B286" s="99">
        <v>945</v>
      </c>
      <c r="C286" s="100">
        <v>135</v>
      </c>
      <c r="D286" s="100">
        <v>135</v>
      </c>
      <c r="E286" s="100">
        <v>135</v>
      </c>
      <c r="F286" s="100">
        <v>135</v>
      </c>
      <c r="G286" s="100">
        <v>135</v>
      </c>
      <c r="H286" s="100">
        <v>135</v>
      </c>
      <c r="I286" s="100">
        <v>135</v>
      </c>
      <c r="J286" s="100">
        <f t="shared" si="116"/>
        <v>945</v>
      </c>
      <c r="K286" s="35"/>
      <c r="L286" s="39"/>
    </row>
    <row r="287" spans="1:12" s="40" customFormat="1" hidden="1">
      <c r="A287" s="98" t="s">
        <v>177</v>
      </c>
      <c r="B287" s="99">
        <v>0</v>
      </c>
      <c r="C287" s="100">
        <v>0</v>
      </c>
      <c r="D287" s="100">
        <v>0</v>
      </c>
      <c r="E287" s="100">
        <v>0</v>
      </c>
      <c r="F287" s="100">
        <v>0</v>
      </c>
      <c r="G287" s="100">
        <v>0</v>
      </c>
      <c r="H287" s="100">
        <v>0</v>
      </c>
      <c r="I287" s="100">
        <v>0</v>
      </c>
      <c r="J287" s="100">
        <f t="shared" si="116"/>
        <v>0</v>
      </c>
      <c r="K287" s="35"/>
      <c r="L287" s="39"/>
    </row>
    <row r="288" spans="1:12" s="40" customFormat="1" hidden="1">
      <c r="A288" s="98" t="s">
        <v>178</v>
      </c>
      <c r="B288" s="99">
        <v>0</v>
      </c>
      <c r="C288" s="100">
        <v>0</v>
      </c>
      <c r="D288" s="100">
        <v>0</v>
      </c>
      <c r="E288" s="100">
        <v>0</v>
      </c>
      <c r="F288" s="100">
        <v>0</v>
      </c>
      <c r="G288" s="100">
        <v>0</v>
      </c>
      <c r="H288" s="100">
        <v>0</v>
      </c>
      <c r="I288" s="100">
        <v>0</v>
      </c>
      <c r="J288" s="100">
        <f t="shared" si="116"/>
        <v>0</v>
      </c>
      <c r="K288" s="35"/>
      <c r="L288" s="39"/>
    </row>
    <row r="289" spans="1:14" s="106" customFormat="1" ht="35.25" hidden="1" customHeight="1">
      <c r="A289" s="102" t="s">
        <v>219</v>
      </c>
      <c r="B289" s="103">
        <v>10516032.099999998</v>
      </c>
      <c r="C289" s="104">
        <f>C301</f>
        <v>1501190.2999999998</v>
      </c>
      <c r="D289" s="104">
        <f t="shared" ref="D289:I289" si="120">D301</f>
        <v>1501190.2999999998</v>
      </c>
      <c r="E289" s="104">
        <f t="shared" si="120"/>
        <v>1501190.2999999998</v>
      </c>
      <c r="F289" s="104">
        <f t="shared" si="120"/>
        <v>1501190.2999999998</v>
      </c>
      <c r="G289" s="104">
        <f t="shared" si="120"/>
        <v>1501190.2999999998</v>
      </c>
      <c r="H289" s="104">
        <f t="shared" si="120"/>
        <v>1501190.2999999998</v>
      </c>
      <c r="I289" s="104">
        <f t="shared" si="120"/>
        <v>1501190.2999999998</v>
      </c>
      <c r="J289" s="104">
        <f t="shared" si="116"/>
        <v>10508332.099999998</v>
      </c>
      <c r="K289" s="35"/>
      <c r="L289" s="105"/>
      <c r="M289" s="105"/>
      <c r="N289" s="105"/>
    </row>
    <row r="290" spans="1:14" s="111" customFormat="1" hidden="1">
      <c r="A290" s="107" t="s">
        <v>176</v>
      </c>
      <c r="B290" s="108">
        <v>0</v>
      </c>
      <c r="C290" s="109">
        <f t="shared" ref="C290:I294" si="121">C302</f>
        <v>0</v>
      </c>
      <c r="D290" s="109">
        <f t="shared" si="121"/>
        <v>0</v>
      </c>
      <c r="E290" s="109">
        <f t="shared" si="121"/>
        <v>0</v>
      </c>
      <c r="F290" s="109">
        <f t="shared" si="121"/>
        <v>0</v>
      </c>
      <c r="G290" s="109">
        <f t="shared" si="121"/>
        <v>0</v>
      </c>
      <c r="H290" s="109">
        <f t="shared" si="121"/>
        <v>0</v>
      </c>
      <c r="I290" s="109">
        <f t="shared" si="121"/>
        <v>0</v>
      </c>
      <c r="J290" s="109">
        <f t="shared" si="116"/>
        <v>0</v>
      </c>
      <c r="K290" s="35"/>
      <c r="L290" s="110"/>
      <c r="M290" s="110"/>
      <c r="N290" s="110"/>
    </row>
    <row r="291" spans="1:14" s="111" customFormat="1" ht="24" hidden="1">
      <c r="A291" s="107" t="s">
        <v>169</v>
      </c>
      <c r="B291" s="108"/>
      <c r="C291" s="109">
        <f t="shared" si="121"/>
        <v>1501190.2999999998</v>
      </c>
      <c r="D291" s="109">
        <f t="shared" si="121"/>
        <v>1501190.2999999998</v>
      </c>
      <c r="E291" s="109">
        <f t="shared" si="121"/>
        <v>1501190.2999999998</v>
      </c>
      <c r="F291" s="109">
        <f t="shared" si="121"/>
        <v>1501190.2999999998</v>
      </c>
      <c r="G291" s="109">
        <f t="shared" si="121"/>
        <v>1501190.2999999998</v>
      </c>
      <c r="H291" s="109">
        <f t="shared" si="121"/>
        <v>1501190.2999999998</v>
      </c>
      <c r="I291" s="109">
        <f t="shared" si="121"/>
        <v>1501190.2999999998</v>
      </c>
      <c r="J291" s="109">
        <f t="shared" si="116"/>
        <v>10508332.099999998</v>
      </c>
      <c r="K291" s="35"/>
      <c r="L291" s="110"/>
    </row>
    <row r="292" spans="1:14" s="111" customFormat="1" hidden="1">
      <c r="A292" s="107" t="s">
        <v>7</v>
      </c>
      <c r="B292" s="108">
        <v>1215801.3</v>
      </c>
      <c r="C292" s="109">
        <f t="shared" si="121"/>
        <v>172585.9</v>
      </c>
      <c r="D292" s="109">
        <f t="shared" si="121"/>
        <v>172585.9</v>
      </c>
      <c r="E292" s="109">
        <f t="shared" si="121"/>
        <v>172585.9</v>
      </c>
      <c r="F292" s="109">
        <f t="shared" si="121"/>
        <v>172585.9</v>
      </c>
      <c r="G292" s="109">
        <f t="shared" si="121"/>
        <v>172585.9</v>
      </c>
      <c r="H292" s="109">
        <f t="shared" si="121"/>
        <v>172585.9</v>
      </c>
      <c r="I292" s="109">
        <f t="shared" si="121"/>
        <v>172585.9</v>
      </c>
      <c r="J292" s="109">
        <f t="shared" si="116"/>
        <v>1208101.3</v>
      </c>
      <c r="K292" s="35"/>
      <c r="L292" s="110"/>
    </row>
    <row r="293" spans="1:14" s="111" customFormat="1" hidden="1">
      <c r="A293" s="107" t="s">
        <v>177</v>
      </c>
      <c r="B293" s="108">
        <v>9212886.9000000004</v>
      </c>
      <c r="C293" s="109">
        <f t="shared" si="121"/>
        <v>1316126.7</v>
      </c>
      <c r="D293" s="109">
        <f t="shared" si="121"/>
        <v>1316126.7</v>
      </c>
      <c r="E293" s="109">
        <f t="shared" si="121"/>
        <v>1316126.7</v>
      </c>
      <c r="F293" s="109">
        <f t="shared" si="121"/>
        <v>1316126.7</v>
      </c>
      <c r="G293" s="109">
        <f t="shared" si="121"/>
        <v>1316126.7</v>
      </c>
      <c r="H293" s="109">
        <f t="shared" si="121"/>
        <v>1316126.7</v>
      </c>
      <c r="I293" s="109">
        <f t="shared" si="121"/>
        <v>1316126.7</v>
      </c>
      <c r="J293" s="109">
        <f t="shared" si="116"/>
        <v>9212886.9000000004</v>
      </c>
      <c r="K293" s="35"/>
      <c r="L293" s="110"/>
    </row>
    <row r="294" spans="1:14" s="111" customFormat="1" hidden="1">
      <c r="A294" s="107" t="s">
        <v>178</v>
      </c>
      <c r="B294" s="108">
        <v>87343.9</v>
      </c>
      <c r="C294" s="109">
        <f t="shared" si="121"/>
        <v>12477.7</v>
      </c>
      <c r="D294" s="109">
        <f t="shared" si="121"/>
        <v>12477.7</v>
      </c>
      <c r="E294" s="109">
        <f t="shared" si="121"/>
        <v>12477.7</v>
      </c>
      <c r="F294" s="109">
        <f t="shared" si="121"/>
        <v>12477.7</v>
      </c>
      <c r="G294" s="109">
        <f t="shared" si="121"/>
        <v>12477.7</v>
      </c>
      <c r="H294" s="109">
        <f t="shared" si="121"/>
        <v>12477.7</v>
      </c>
      <c r="I294" s="109">
        <f t="shared" si="121"/>
        <v>12477.7</v>
      </c>
      <c r="J294" s="109">
        <f t="shared" si="116"/>
        <v>87343.9</v>
      </c>
      <c r="K294" s="35"/>
      <c r="L294" s="110"/>
    </row>
    <row r="295" spans="1:14" s="111" customFormat="1" ht="36" hidden="1">
      <c r="A295" s="113" t="s">
        <v>220</v>
      </c>
      <c r="B295" s="114">
        <v>10468495.800000001</v>
      </c>
      <c r="C295" s="115">
        <f>C296+C297</f>
        <v>1495499.4</v>
      </c>
      <c r="D295" s="115">
        <f>D296+D297</f>
        <v>1495499.4</v>
      </c>
      <c r="E295" s="115">
        <f>SUM(E296:E297)</f>
        <v>1495499.4</v>
      </c>
      <c r="F295" s="115">
        <f t="shared" ref="F295:I295" si="122">SUM(F296:F297)</f>
        <v>1495499.4</v>
      </c>
      <c r="G295" s="115">
        <f t="shared" si="122"/>
        <v>1495499.4</v>
      </c>
      <c r="H295" s="115">
        <f t="shared" si="122"/>
        <v>1495499.4</v>
      </c>
      <c r="I295" s="115">
        <f t="shared" si="122"/>
        <v>1495499.4</v>
      </c>
      <c r="J295" s="115">
        <f t="shared" si="116"/>
        <v>10468495.800000001</v>
      </c>
      <c r="K295" s="35"/>
      <c r="L295" s="110"/>
    </row>
    <row r="296" spans="1:14" s="111" customFormat="1" hidden="1">
      <c r="A296" s="113" t="s">
        <v>176</v>
      </c>
      <c r="B296" s="114">
        <v>0</v>
      </c>
      <c r="C296" s="115">
        <v>0</v>
      </c>
      <c r="D296" s="115">
        <v>0</v>
      </c>
      <c r="E296" s="115">
        <v>0</v>
      </c>
      <c r="F296" s="115">
        <v>0</v>
      </c>
      <c r="G296" s="115">
        <v>0</v>
      </c>
      <c r="H296" s="115">
        <v>0</v>
      </c>
      <c r="I296" s="115">
        <v>0</v>
      </c>
      <c r="J296" s="115">
        <f t="shared" si="116"/>
        <v>0</v>
      </c>
      <c r="K296" s="35"/>
      <c r="L296" s="110"/>
    </row>
    <row r="297" spans="1:14" s="111" customFormat="1" ht="24" hidden="1">
      <c r="A297" s="113" t="s">
        <v>169</v>
      </c>
      <c r="B297" s="114"/>
      <c r="C297" s="115">
        <f>C298+C299+C300</f>
        <v>1495499.4</v>
      </c>
      <c r="D297" s="115">
        <f>D298+D299+D300</f>
        <v>1495499.4</v>
      </c>
      <c r="E297" s="115">
        <f t="shared" ref="E297:I297" si="123">E298+E299+E300</f>
        <v>1495499.4</v>
      </c>
      <c r="F297" s="115">
        <f t="shared" si="123"/>
        <v>1495499.4</v>
      </c>
      <c r="G297" s="115">
        <f t="shared" si="123"/>
        <v>1495499.4</v>
      </c>
      <c r="H297" s="115">
        <f t="shared" si="123"/>
        <v>1495499.4</v>
      </c>
      <c r="I297" s="115">
        <f t="shared" si="123"/>
        <v>1495499.4</v>
      </c>
      <c r="J297" s="115">
        <f t="shared" si="116"/>
        <v>10468495.800000001</v>
      </c>
      <c r="K297" s="35"/>
      <c r="L297" s="110"/>
    </row>
    <row r="298" spans="1:14" s="111" customFormat="1" hidden="1">
      <c r="A298" s="113" t="s">
        <v>7</v>
      </c>
      <c r="B298" s="114">
        <v>1168265</v>
      </c>
      <c r="C298" s="115">
        <v>166895</v>
      </c>
      <c r="D298" s="115">
        <v>166895</v>
      </c>
      <c r="E298" s="115">
        <v>166895</v>
      </c>
      <c r="F298" s="115">
        <v>166895</v>
      </c>
      <c r="G298" s="115">
        <v>166895</v>
      </c>
      <c r="H298" s="115">
        <v>166895</v>
      </c>
      <c r="I298" s="115">
        <v>166895</v>
      </c>
      <c r="J298" s="115">
        <f t="shared" si="116"/>
        <v>1168265</v>
      </c>
      <c r="K298" s="35"/>
      <c r="L298" s="110"/>
    </row>
    <row r="299" spans="1:14" s="111" customFormat="1" hidden="1">
      <c r="A299" s="113" t="s">
        <v>177</v>
      </c>
      <c r="B299" s="114">
        <v>9212886.9000000004</v>
      </c>
      <c r="C299" s="115">
        <v>1316126.7</v>
      </c>
      <c r="D299" s="115">
        <v>1316126.7</v>
      </c>
      <c r="E299" s="115">
        <v>1316126.7</v>
      </c>
      <c r="F299" s="115">
        <v>1316126.7</v>
      </c>
      <c r="G299" s="115">
        <v>1316126.7</v>
      </c>
      <c r="H299" s="115">
        <v>1316126.7</v>
      </c>
      <c r="I299" s="115">
        <v>1316126.7</v>
      </c>
      <c r="J299" s="115">
        <f t="shared" si="116"/>
        <v>9212886.9000000004</v>
      </c>
      <c r="K299" s="35"/>
      <c r="L299" s="110"/>
    </row>
    <row r="300" spans="1:14" s="111" customFormat="1" hidden="1">
      <c r="A300" s="113" t="s">
        <v>178</v>
      </c>
      <c r="B300" s="114">
        <v>87343.9</v>
      </c>
      <c r="C300" s="115">
        <v>12477.7</v>
      </c>
      <c r="D300" s="115">
        <v>12477.7</v>
      </c>
      <c r="E300" s="115">
        <v>12477.7</v>
      </c>
      <c r="F300" s="115">
        <v>12477.7</v>
      </c>
      <c r="G300" s="115">
        <v>12477.7</v>
      </c>
      <c r="H300" s="115">
        <v>12477.7</v>
      </c>
      <c r="I300" s="115">
        <v>12477.7</v>
      </c>
      <c r="J300" s="115">
        <f t="shared" si="116"/>
        <v>87343.9</v>
      </c>
      <c r="K300" s="35"/>
      <c r="L300" s="110"/>
    </row>
    <row r="301" spans="1:14" s="111" customFormat="1" ht="36" hidden="1">
      <c r="A301" s="107" t="s">
        <v>238</v>
      </c>
      <c r="B301" s="108">
        <v>25298</v>
      </c>
      <c r="C301" s="109">
        <f>C319+C325+C331+C337+C295</f>
        <v>1501190.2999999998</v>
      </c>
      <c r="D301" s="109">
        <f t="shared" ref="D301:I301" si="124">D319+D325+D331+D337+D295</f>
        <v>1501190.2999999998</v>
      </c>
      <c r="E301" s="109">
        <f t="shared" si="124"/>
        <v>1501190.2999999998</v>
      </c>
      <c r="F301" s="109">
        <f t="shared" si="124"/>
        <v>1501190.2999999998</v>
      </c>
      <c r="G301" s="109">
        <f t="shared" si="124"/>
        <v>1501190.2999999998</v>
      </c>
      <c r="H301" s="109">
        <f t="shared" si="124"/>
        <v>1501190.2999999998</v>
      </c>
      <c r="I301" s="109">
        <f t="shared" si="124"/>
        <v>1501190.2999999998</v>
      </c>
      <c r="J301" s="109">
        <f t="shared" si="116"/>
        <v>10508332.099999998</v>
      </c>
      <c r="K301" s="35"/>
      <c r="L301" s="110"/>
    </row>
    <row r="302" spans="1:14" s="111" customFormat="1" hidden="1">
      <c r="A302" s="107" t="s">
        <v>176</v>
      </c>
      <c r="B302" s="108">
        <v>0</v>
      </c>
      <c r="C302" s="109">
        <f t="shared" ref="C302:I306" si="125">C320+C326+C332+C338+C296</f>
        <v>0</v>
      </c>
      <c r="D302" s="109">
        <f t="shared" si="125"/>
        <v>0</v>
      </c>
      <c r="E302" s="109">
        <f t="shared" si="125"/>
        <v>0</v>
      </c>
      <c r="F302" s="109">
        <f t="shared" si="125"/>
        <v>0</v>
      </c>
      <c r="G302" s="109">
        <f t="shared" si="125"/>
        <v>0</v>
      </c>
      <c r="H302" s="109">
        <f t="shared" si="125"/>
        <v>0</v>
      </c>
      <c r="I302" s="109">
        <f t="shared" si="125"/>
        <v>0</v>
      </c>
      <c r="J302" s="109">
        <f t="shared" si="116"/>
        <v>0</v>
      </c>
      <c r="K302" s="35"/>
      <c r="L302" s="110"/>
    </row>
    <row r="303" spans="1:14" s="111" customFormat="1" ht="24" hidden="1">
      <c r="A303" s="107" t="s">
        <v>169</v>
      </c>
      <c r="B303" s="108"/>
      <c r="C303" s="109">
        <f t="shared" si="125"/>
        <v>1501190.2999999998</v>
      </c>
      <c r="D303" s="109">
        <f t="shared" si="125"/>
        <v>1501190.2999999998</v>
      </c>
      <c r="E303" s="109">
        <f t="shared" si="125"/>
        <v>1501190.2999999998</v>
      </c>
      <c r="F303" s="109">
        <f t="shared" si="125"/>
        <v>1501190.2999999998</v>
      </c>
      <c r="G303" s="109">
        <f t="shared" si="125"/>
        <v>1501190.2999999998</v>
      </c>
      <c r="H303" s="109">
        <f t="shared" si="125"/>
        <v>1501190.2999999998</v>
      </c>
      <c r="I303" s="109">
        <f t="shared" si="125"/>
        <v>1501190.2999999998</v>
      </c>
      <c r="J303" s="109">
        <f t="shared" si="116"/>
        <v>10508332.099999998</v>
      </c>
      <c r="K303" s="35"/>
      <c r="L303" s="110"/>
    </row>
    <row r="304" spans="1:14" s="111" customFormat="1" hidden="1">
      <c r="A304" s="107" t="s">
        <v>7</v>
      </c>
      <c r="B304" s="108">
        <v>25298</v>
      </c>
      <c r="C304" s="109">
        <f t="shared" si="125"/>
        <v>172585.9</v>
      </c>
      <c r="D304" s="109">
        <f t="shared" si="125"/>
        <v>172585.9</v>
      </c>
      <c r="E304" s="109">
        <f t="shared" si="125"/>
        <v>172585.9</v>
      </c>
      <c r="F304" s="109">
        <f t="shared" si="125"/>
        <v>172585.9</v>
      </c>
      <c r="G304" s="109">
        <f t="shared" si="125"/>
        <v>172585.9</v>
      </c>
      <c r="H304" s="109">
        <f t="shared" si="125"/>
        <v>172585.9</v>
      </c>
      <c r="I304" s="109">
        <f t="shared" si="125"/>
        <v>172585.9</v>
      </c>
      <c r="J304" s="109">
        <f t="shared" si="116"/>
        <v>1208101.3</v>
      </c>
      <c r="K304" s="35"/>
      <c r="L304" s="110"/>
    </row>
    <row r="305" spans="1:12" s="111" customFormat="1" hidden="1">
      <c r="A305" s="107" t="s">
        <v>177</v>
      </c>
      <c r="B305" s="108">
        <v>0</v>
      </c>
      <c r="C305" s="109">
        <f t="shared" si="125"/>
        <v>1316126.7</v>
      </c>
      <c r="D305" s="109">
        <f t="shared" si="125"/>
        <v>1316126.7</v>
      </c>
      <c r="E305" s="109">
        <f t="shared" si="125"/>
        <v>1316126.7</v>
      </c>
      <c r="F305" s="109">
        <f t="shared" si="125"/>
        <v>1316126.7</v>
      </c>
      <c r="G305" s="109">
        <f t="shared" si="125"/>
        <v>1316126.7</v>
      </c>
      <c r="H305" s="109">
        <f t="shared" si="125"/>
        <v>1316126.7</v>
      </c>
      <c r="I305" s="109">
        <f t="shared" si="125"/>
        <v>1316126.7</v>
      </c>
      <c r="J305" s="109">
        <f t="shared" si="116"/>
        <v>9212886.9000000004</v>
      </c>
      <c r="K305" s="35"/>
      <c r="L305" s="110"/>
    </row>
    <row r="306" spans="1:12" s="111" customFormat="1" hidden="1">
      <c r="A306" s="107" t="s">
        <v>178</v>
      </c>
      <c r="B306" s="108">
        <v>0</v>
      </c>
      <c r="C306" s="109">
        <f t="shared" si="125"/>
        <v>12477.7</v>
      </c>
      <c r="D306" s="109">
        <f t="shared" si="125"/>
        <v>12477.7</v>
      </c>
      <c r="E306" s="109">
        <f t="shared" si="125"/>
        <v>12477.7</v>
      </c>
      <c r="F306" s="109">
        <f t="shared" si="125"/>
        <v>12477.7</v>
      </c>
      <c r="G306" s="109">
        <f t="shared" si="125"/>
        <v>12477.7</v>
      </c>
      <c r="H306" s="109">
        <f t="shared" si="125"/>
        <v>12477.7</v>
      </c>
      <c r="I306" s="109">
        <f t="shared" si="125"/>
        <v>12477.7</v>
      </c>
      <c r="J306" s="109">
        <f t="shared" si="116"/>
        <v>87343.9</v>
      </c>
      <c r="K306" s="35"/>
      <c r="L306" s="110"/>
    </row>
    <row r="307" spans="1:12" s="32" customFormat="1" ht="48">
      <c r="A307" s="82" t="s">
        <v>223</v>
      </c>
      <c r="B307" s="85">
        <v>31563.5</v>
      </c>
      <c r="C307" s="135">
        <f t="shared" ref="C307:I312" si="126">C313</f>
        <v>2200</v>
      </c>
      <c r="D307" s="135">
        <f t="shared" si="126"/>
        <v>2200</v>
      </c>
      <c r="E307" s="135">
        <f t="shared" si="126"/>
        <v>2200</v>
      </c>
      <c r="F307" s="86">
        <f t="shared" si="126"/>
        <v>2200</v>
      </c>
      <c r="G307" s="86">
        <f t="shared" si="126"/>
        <v>2200</v>
      </c>
      <c r="H307" s="86">
        <f t="shared" si="126"/>
        <v>2200</v>
      </c>
      <c r="I307" s="86">
        <f t="shared" si="126"/>
        <v>2200</v>
      </c>
      <c r="J307" s="84">
        <f t="shared" si="116"/>
        <v>15400</v>
      </c>
      <c r="K307" s="35"/>
      <c r="L307" s="31"/>
    </row>
    <row r="308" spans="1:12">
      <c r="A308" s="53" t="s">
        <v>176</v>
      </c>
      <c r="B308" s="63">
        <v>20499.7</v>
      </c>
      <c r="C308" s="64">
        <f t="shared" si="126"/>
        <v>0</v>
      </c>
      <c r="D308" s="64">
        <f t="shared" si="126"/>
        <v>0</v>
      </c>
      <c r="E308" s="64">
        <f t="shared" si="126"/>
        <v>0</v>
      </c>
      <c r="F308" s="64">
        <f t="shared" si="126"/>
        <v>0</v>
      </c>
      <c r="G308" s="64">
        <f t="shared" si="126"/>
        <v>0</v>
      </c>
      <c r="H308" s="64">
        <f t="shared" si="126"/>
        <v>0</v>
      </c>
      <c r="I308" s="64">
        <f t="shared" si="126"/>
        <v>0</v>
      </c>
      <c r="J308" s="55">
        <f t="shared" si="116"/>
        <v>0</v>
      </c>
    </row>
    <row r="309" spans="1:12" ht="24">
      <c r="A309" s="53" t="s">
        <v>169</v>
      </c>
      <c r="B309" s="63"/>
      <c r="C309" s="64">
        <f t="shared" si="126"/>
        <v>2200</v>
      </c>
      <c r="D309" s="64">
        <f t="shared" si="126"/>
        <v>2200</v>
      </c>
      <c r="E309" s="64">
        <f t="shared" si="126"/>
        <v>2200</v>
      </c>
      <c r="F309" s="64">
        <f t="shared" si="126"/>
        <v>2200</v>
      </c>
      <c r="G309" s="64">
        <f t="shared" si="126"/>
        <v>2200</v>
      </c>
      <c r="H309" s="64">
        <f t="shared" si="126"/>
        <v>2200</v>
      </c>
      <c r="I309" s="64">
        <f t="shared" si="126"/>
        <v>2200</v>
      </c>
      <c r="J309" s="55">
        <f t="shared" si="116"/>
        <v>15400</v>
      </c>
    </row>
    <row r="310" spans="1:12">
      <c r="A310" s="53" t="s">
        <v>7</v>
      </c>
      <c r="B310" s="63">
        <v>11063.8</v>
      </c>
      <c r="C310" s="64">
        <f t="shared" si="126"/>
        <v>2200</v>
      </c>
      <c r="D310" s="64">
        <f t="shared" si="126"/>
        <v>2200</v>
      </c>
      <c r="E310" s="64">
        <f t="shared" si="126"/>
        <v>2200</v>
      </c>
      <c r="F310" s="64">
        <f t="shared" si="126"/>
        <v>2200</v>
      </c>
      <c r="G310" s="64">
        <f t="shared" si="126"/>
        <v>2200</v>
      </c>
      <c r="H310" s="64">
        <f t="shared" si="126"/>
        <v>2200</v>
      </c>
      <c r="I310" s="64">
        <f t="shared" si="126"/>
        <v>2200</v>
      </c>
      <c r="J310" s="55">
        <f t="shared" si="116"/>
        <v>15400</v>
      </c>
    </row>
    <row r="311" spans="1:12">
      <c r="A311" s="53" t="s">
        <v>177</v>
      </c>
      <c r="B311" s="63">
        <v>0</v>
      </c>
      <c r="C311" s="64">
        <f t="shared" si="126"/>
        <v>0</v>
      </c>
      <c r="D311" s="64">
        <f t="shared" si="126"/>
        <v>0</v>
      </c>
      <c r="E311" s="64">
        <f t="shared" si="126"/>
        <v>0</v>
      </c>
      <c r="F311" s="64">
        <f t="shared" si="126"/>
        <v>0</v>
      </c>
      <c r="G311" s="64">
        <f t="shared" si="126"/>
        <v>0</v>
      </c>
      <c r="H311" s="64">
        <f t="shared" si="126"/>
        <v>0</v>
      </c>
      <c r="I311" s="64">
        <f t="shared" si="126"/>
        <v>0</v>
      </c>
      <c r="J311" s="55">
        <f t="shared" si="116"/>
        <v>0</v>
      </c>
    </row>
    <row r="312" spans="1:12">
      <c r="A312" s="53" t="s">
        <v>178</v>
      </c>
      <c r="B312" s="63">
        <v>0</v>
      </c>
      <c r="C312" s="64">
        <f t="shared" si="126"/>
        <v>0</v>
      </c>
      <c r="D312" s="64">
        <f t="shared" si="126"/>
        <v>0</v>
      </c>
      <c r="E312" s="64">
        <f t="shared" si="126"/>
        <v>0</v>
      </c>
      <c r="F312" s="64">
        <f t="shared" si="126"/>
        <v>0</v>
      </c>
      <c r="G312" s="64">
        <f t="shared" si="126"/>
        <v>0</v>
      </c>
      <c r="H312" s="64">
        <f t="shared" si="126"/>
        <v>0</v>
      </c>
      <c r="I312" s="64">
        <f t="shared" si="126"/>
        <v>0</v>
      </c>
      <c r="J312" s="55">
        <f t="shared" si="116"/>
        <v>0</v>
      </c>
    </row>
    <row r="313" spans="1:12" ht="48">
      <c r="A313" s="94" t="s">
        <v>242</v>
      </c>
      <c r="B313" s="96">
        <v>31563.5</v>
      </c>
      <c r="C313" s="97">
        <f>C314+C315+C318</f>
        <v>2200</v>
      </c>
      <c r="D313" s="97">
        <f t="shared" ref="D313:I313" si="127">D314+D315+D318</f>
        <v>2200</v>
      </c>
      <c r="E313" s="97">
        <f t="shared" si="127"/>
        <v>2200</v>
      </c>
      <c r="F313" s="64">
        <f t="shared" si="127"/>
        <v>2200</v>
      </c>
      <c r="G313" s="64">
        <f t="shared" si="127"/>
        <v>2200</v>
      </c>
      <c r="H313" s="64">
        <f t="shared" si="127"/>
        <v>2200</v>
      </c>
      <c r="I313" s="64">
        <f t="shared" si="127"/>
        <v>2200</v>
      </c>
      <c r="J313" s="55">
        <f t="shared" si="116"/>
        <v>15400</v>
      </c>
    </row>
    <row r="314" spans="1:12">
      <c r="A314" s="53" t="s">
        <v>176</v>
      </c>
      <c r="B314" s="63">
        <v>20499.7</v>
      </c>
      <c r="C314" s="64">
        <v>0</v>
      </c>
      <c r="D314" s="64">
        <v>0</v>
      </c>
      <c r="E314" s="64">
        <v>0</v>
      </c>
      <c r="F314" s="64">
        <v>0</v>
      </c>
      <c r="G314" s="64">
        <v>0</v>
      </c>
      <c r="H314" s="64">
        <v>0</v>
      </c>
      <c r="I314" s="64">
        <v>0</v>
      </c>
      <c r="J314" s="55">
        <f t="shared" si="116"/>
        <v>0</v>
      </c>
    </row>
    <row r="315" spans="1:12" ht="24">
      <c r="A315" s="53" t="s">
        <v>169</v>
      </c>
      <c r="B315" s="63"/>
      <c r="C315" s="64">
        <f>C316+C317</f>
        <v>2200</v>
      </c>
      <c r="D315" s="64">
        <f t="shared" ref="D315:I315" si="128">D316+D317</f>
        <v>2200</v>
      </c>
      <c r="E315" s="64">
        <f t="shared" si="128"/>
        <v>2200</v>
      </c>
      <c r="F315" s="64">
        <f t="shared" si="128"/>
        <v>2200</v>
      </c>
      <c r="G315" s="64">
        <f t="shared" si="128"/>
        <v>2200</v>
      </c>
      <c r="H315" s="64">
        <f t="shared" si="128"/>
        <v>2200</v>
      </c>
      <c r="I315" s="64">
        <f t="shared" si="128"/>
        <v>2200</v>
      </c>
      <c r="J315" s="55">
        <f t="shared" si="116"/>
        <v>15400</v>
      </c>
    </row>
    <row r="316" spans="1:12">
      <c r="A316" s="53" t="s">
        <v>7</v>
      </c>
      <c r="B316" s="63">
        <v>11063.8</v>
      </c>
      <c r="C316" s="64">
        <v>2200</v>
      </c>
      <c r="D316" s="64">
        <v>2200</v>
      </c>
      <c r="E316" s="64">
        <v>2200</v>
      </c>
      <c r="F316" s="64">
        <v>2200</v>
      </c>
      <c r="G316" s="64">
        <v>2200</v>
      </c>
      <c r="H316" s="64">
        <v>2200</v>
      </c>
      <c r="I316" s="64">
        <v>2200</v>
      </c>
      <c r="J316" s="55">
        <f t="shared" si="116"/>
        <v>15400</v>
      </c>
    </row>
    <row r="317" spans="1:12">
      <c r="A317" s="53" t="s">
        <v>177</v>
      </c>
      <c r="B317" s="63">
        <v>0</v>
      </c>
      <c r="C317" s="64">
        <v>0</v>
      </c>
      <c r="D317" s="64">
        <v>0</v>
      </c>
      <c r="E317" s="64">
        <v>0</v>
      </c>
      <c r="F317" s="64">
        <v>0</v>
      </c>
      <c r="G317" s="64">
        <v>0</v>
      </c>
      <c r="H317" s="64">
        <v>0</v>
      </c>
      <c r="I317" s="64">
        <v>0</v>
      </c>
      <c r="J317" s="55">
        <f t="shared" si="116"/>
        <v>0</v>
      </c>
    </row>
    <row r="318" spans="1:12">
      <c r="A318" s="53" t="s">
        <v>178</v>
      </c>
      <c r="B318" s="63">
        <v>0</v>
      </c>
      <c r="C318" s="64">
        <v>0</v>
      </c>
      <c r="D318" s="64">
        <v>0</v>
      </c>
      <c r="E318" s="64">
        <v>0</v>
      </c>
      <c r="F318" s="64">
        <v>0</v>
      </c>
      <c r="G318" s="64">
        <v>0</v>
      </c>
      <c r="H318" s="64">
        <v>0</v>
      </c>
      <c r="I318" s="64">
        <v>0</v>
      </c>
      <c r="J318" s="55">
        <f t="shared" si="116"/>
        <v>0</v>
      </c>
    </row>
    <row r="319" spans="1:12" s="40" customFormat="1" ht="72" hidden="1">
      <c r="A319" s="98" t="s">
        <v>172</v>
      </c>
      <c r="B319" s="99">
        <v>25298</v>
      </c>
      <c r="C319" s="100">
        <f>C320+C321</f>
        <v>3614</v>
      </c>
      <c r="D319" s="100">
        <f>D320+D321</f>
        <v>3614</v>
      </c>
      <c r="E319" s="100">
        <f>SUM(E320:E321)</f>
        <v>3614</v>
      </c>
      <c r="F319" s="100">
        <f t="shared" ref="F319:I319" si="129">SUM(F320:F321)</f>
        <v>3614</v>
      </c>
      <c r="G319" s="100">
        <f t="shared" si="129"/>
        <v>3614</v>
      </c>
      <c r="H319" s="100">
        <f t="shared" si="129"/>
        <v>3614</v>
      </c>
      <c r="I319" s="100">
        <f t="shared" si="129"/>
        <v>3614</v>
      </c>
      <c r="J319" s="100">
        <f t="shared" si="116"/>
        <v>25298</v>
      </c>
      <c r="K319" s="35"/>
      <c r="L319" s="39"/>
    </row>
    <row r="320" spans="1:12" s="40" customFormat="1" hidden="1">
      <c r="A320" s="98" t="s">
        <v>176</v>
      </c>
      <c r="B320" s="99">
        <v>0</v>
      </c>
      <c r="C320" s="100">
        <v>0</v>
      </c>
      <c r="D320" s="100">
        <v>0</v>
      </c>
      <c r="E320" s="100">
        <v>0</v>
      </c>
      <c r="F320" s="100">
        <v>0</v>
      </c>
      <c r="G320" s="100">
        <v>0</v>
      </c>
      <c r="H320" s="100">
        <v>0</v>
      </c>
      <c r="I320" s="100">
        <v>0</v>
      </c>
      <c r="J320" s="100">
        <f t="shared" si="116"/>
        <v>0</v>
      </c>
      <c r="K320" s="35"/>
      <c r="L320" s="39"/>
    </row>
    <row r="321" spans="1:12" s="40" customFormat="1" ht="24" hidden="1">
      <c r="A321" s="98" t="s">
        <v>169</v>
      </c>
      <c r="B321" s="99"/>
      <c r="C321" s="100">
        <f>C322+C323+C324</f>
        <v>3614</v>
      </c>
      <c r="D321" s="100">
        <f t="shared" ref="D321:I321" si="130">D322+D323+D324</f>
        <v>3614</v>
      </c>
      <c r="E321" s="100">
        <f t="shared" si="130"/>
        <v>3614</v>
      </c>
      <c r="F321" s="100">
        <f t="shared" si="130"/>
        <v>3614</v>
      </c>
      <c r="G321" s="100">
        <f t="shared" si="130"/>
        <v>3614</v>
      </c>
      <c r="H321" s="100">
        <f t="shared" si="130"/>
        <v>3614</v>
      </c>
      <c r="I321" s="100">
        <f t="shared" si="130"/>
        <v>3614</v>
      </c>
      <c r="J321" s="100">
        <f t="shared" si="116"/>
        <v>25298</v>
      </c>
      <c r="K321" s="35"/>
      <c r="L321" s="39"/>
    </row>
    <row r="322" spans="1:12" s="40" customFormat="1" hidden="1">
      <c r="A322" s="98" t="s">
        <v>7</v>
      </c>
      <c r="B322" s="99">
        <v>25298</v>
      </c>
      <c r="C322" s="100">
        <v>3614</v>
      </c>
      <c r="D322" s="100">
        <v>3614</v>
      </c>
      <c r="E322" s="100">
        <v>3614</v>
      </c>
      <c r="F322" s="100">
        <v>3614</v>
      </c>
      <c r="G322" s="100">
        <v>3614</v>
      </c>
      <c r="H322" s="100">
        <v>3614</v>
      </c>
      <c r="I322" s="100">
        <v>3614</v>
      </c>
      <c r="J322" s="100">
        <f t="shared" si="116"/>
        <v>25298</v>
      </c>
      <c r="K322" s="35"/>
      <c r="L322" s="39"/>
    </row>
    <row r="323" spans="1:12" s="40" customFormat="1" hidden="1">
      <c r="A323" s="98" t="s">
        <v>177</v>
      </c>
      <c r="B323" s="99">
        <v>0</v>
      </c>
      <c r="C323" s="100">
        <v>0</v>
      </c>
      <c r="D323" s="100">
        <v>0</v>
      </c>
      <c r="E323" s="100">
        <v>0</v>
      </c>
      <c r="F323" s="100">
        <v>0</v>
      </c>
      <c r="G323" s="100">
        <v>0</v>
      </c>
      <c r="H323" s="100">
        <v>0</v>
      </c>
      <c r="I323" s="100">
        <v>0</v>
      </c>
      <c r="J323" s="100">
        <f t="shared" si="116"/>
        <v>0</v>
      </c>
      <c r="K323" s="35"/>
      <c r="L323" s="39"/>
    </row>
    <row r="324" spans="1:12" s="40" customFormat="1" hidden="1">
      <c r="A324" s="98" t="s">
        <v>178</v>
      </c>
      <c r="B324" s="99">
        <v>0</v>
      </c>
      <c r="C324" s="100">
        <v>0</v>
      </c>
      <c r="D324" s="100">
        <v>0</v>
      </c>
      <c r="E324" s="100">
        <v>0</v>
      </c>
      <c r="F324" s="100">
        <v>0</v>
      </c>
      <c r="G324" s="100">
        <v>0</v>
      </c>
      <c r="H324" s="100">
        <v>0</v>
      </c>
      <c r="I324" s="100">
        <v>0</v>
      </c>
      <c r="J324" s="100">
        <f t="shared" si="116"/>
        <v>0</v>
      </c>
      <c r="K324" s="35"/>
      <c r="L324" s="39"/>
    </row>
    <row r="325" spans="1:12" s="40" customFormat="1" ht="72" hidden="1">
      <c r="A325" s="98" t="s">
        <v>173</v>
      </c>
      <c r="B325" s="99">
        <v>1400</v>
      </c>
      <c r="C325" s="100">
        <f>C326+C327</f>
        <v>200</v>
      </c>
      <c r="D325" s="100">
        <f t="shared" ref="D325:I325" si="131">D326+D327</f>
        <v>200</v>
      </c>
      <c r="E325" s="100">
        <f t="shared" si="131"/>
        <v>200</v>
      </c>
      <c r="F325" s="100">
        <f t="shared" si="131"/>
        <v>200</v>
      </c>
      <c r="G325" s="100">
        <f t="shared" si="131"/>
        <v>200</v>
      </c>
      <c r="H325" s="100">
        <f t="shared" si="131"/>
        <v>200</v>
      </c>
      <c r="I325" s="100">
        <f t="shared" si="131"/>
        <v>200</v>
      </c>
      <c r="J325" s="100">
        <f t="shared" si="116"/>
        <v>1400</v>
      </c>
      <c r="K325" s="35"/>
      <c r="L325" s="39"/>
    </row>
    <row r="326" spans="1:12" s="40" customFormat="1" hidden="1">
      <c r="A326" s="98" t="s">
        <v>176</v>
      </c>
      <c r="B326" s="99">
        <v>0</v>
      </c>
      <c r="C326" s="100">
        <v>0</v>
      </c>
      <c r="D326" s="100">
        <v>0</v>
      </c>
      <c r="E326" s="100">
        <v>0</v>
      </c>
      <c r="F326" s="100">
        <v>0</v>
      </c>
      <c r="G326" s="100">
        <v>0</v>
      </c>
      <c r="H326" s="100">
        <v>0</v>
      </c>
      <c r="I326" s="100">
        <v>0</v>
      </c>
      <c r="J326" s="100">
        <f t="shared" si="116"/>
        <v>0</v>
      </c>
      <c r="K326" s="35"/>
      <c r="L326" s="39"/>
    </row>
    <row r="327" spans="1:12" s="40" customFormat="1" ht="24" hidden="1">
      <c r="A327" s="98" t="s">
        <v>169</v>
      </c>
      <c r="B327" s="99"/>
      <c r="C327" s="100">
        <f>C328+C329+C330</f>
        <v>200</v>
      </c>
      <c r="D327" s="100">
        <f t="shared" ref="D327:I327" si="132">D328+D329+D330</f>
        <v>200</v>
      </c>
      <c r="E327" s="100">
        <f t="shared" si="132"/>
        <v>200</v>
      </c>
      <c r="F327" s="100">
        <f t="shared" si="132"/>
        <v>200</v>
      </c>
      <c r="G327" s="100">
        <f t="shared" si="132"/>
        <v>200</v>
      </c>
      <c r="H327" s="100">
        <f t="shared" si="132"/>
        <v>200</v>
      </c>
      <c r="I327" s="100">
        <f t="shared" si="132"/>
        <v>200</v>
      </c>
      <c r="J327" s="100">
        <f t="shared" si="116"/>
        <v>1400</v>
      </c>
      <c r="K327" s="35"/>
      <c r="L327" s="39"/>
    </row>
    <row r="328" spans="1:12" s="40" customFormat="1" hidden="1">
      <c r="A328" s="98" t="s">
        <v>7</v>
      </c>
      <c r="B328" s="99">
        <v>1400</v>
      </c>
      <c r="C328" s="100">
        <v>200</v>
      </c>
      <c r="D328" s="100">
        <v>200</v>
      </c>
      <c r="E328" s="100">
        <v>200</v>
      </c>
      <c r="F328" s="100">
        <v>200</v>
      </c>
      <c r="G328" s="100">
        <v>200</v>
      </c>
      <c r="H328" s="100">
        <v>200</v>
      </c>
      <c r="I328" s="100">
        <v>200</v>
      </c>
      <c r="J328" s="100">
        <f t="shared" si="116"/>
        <v>1400</v>
      </c>
      <c r="K328" s="35"/>
      <c r="L328" s="39"/>
    </row>
    <row r="329" spans="1:12" s="40" customFormat="1" hidden="1">
      <c r="A329" s="98" t="s">
        <v>177</v>
      </c>
      <c r="B329" s="99">
        <v>0</v>
      </c>
      <c r="C329" s="100">
        <v>0</v>
      </c>
      <c r="D329" s="100">
        <v>0</v>
      </c>
      <c r="E329" s="100">
        <v>0</v>
      </c>
      <c r="F329" s="100">
        <v>0</v>
      </c>
      <c r="G329" s="100">
        <v>0</v>
      </c>
      <c r="H329" s="100">
        <v>0</v>
      </c>
      <c r="I329" s="100">
        <v>0</v>
      </c>
      <c r="J329" s="100">
        <f t="shared" si="116"/>
        <v>0</v>
      </c>
      <c r="K329" s="35"/>
      <c r="L329" s="39"/>
    </row>
    <row r="330" spans="1:12" s="40" customFormat="1" hidden="1">
      <c r="A330" s="98" t="s">
        <v>178</v>
      </c>
      <c r="B330" s="99">
        <v>0</v>
      </c>
      <c r="C330" s="100">
        <v>0</v>
      </c>
      <c r="D330" s="100">
        <v>0</v>
      </c>
      <c r="E330" s="100">
        <v>0</v>
      </c>
      <c r="F330" s="100">
        <v>0</v>
      </c>
      <c r="G330" s="100">
        <v>0</v>
      </c>
      <c r="H330" s="100">
        <v>0</v>
      </c>
      <c r="I330" s="100">
        <v>0</v>
      </c>
      <c r="J330" s="100">
        <f t="shared" si="116"/>
        <v>0</v>
      </c>
      <c r="K330" s="35"/>
      <c r="L330" s="39"/>
    </row>
    <row r="331" spans="1:12" s="40" customFormat="1" ht="72" hidden="1">
      <c r="A331" s="98" t="s">
        <v>174</v>
      </c>
      <c r="B331" s="99">
        <v>14350</v>
      </c>
      <c r="C331" s="100">
        <f>C332+C333</f>
        <v>950</v>
      </c>
      <c r="D331" s="100">
        <f t="shared" ref="D331:I331" si="133">D332+D333</f>
        <v>950</v>
      </c>
      <c r="E331" s="100">
        <f t="shared" si="133"/>
        <v>950</v>
      </c>
      <c r="F331" s="100">
        <f t="shared" si="133"/>
        <v>950</v>
      </c>
      <c r="G331" s="100">
        <f t="shared" si="133"/>
        <v>950</v>
      </c>
      <c r="H331" s="100">
        <f t="shared" si="133"/>
        <v>950</v>
      </c>
      <c r="I331" s="100">
        <f t="shared" si="133"/>
        <v>950</v>
      </c>
      <c r="J331" s="100">
        <f t="shared" si="116"/>
        <v>6650</v>
      </c>
      <c r="K331" s="35"/>
      <c r="L331" s="39"/>
    </row>
    <row r="332" spans="1:12" s="40" customFormat="1" hidden="1">
      <c r="A332" s="98" t="s">
        <v>176</v>
      </c>
      <c r="B332" s="99">
        <v>0</v>
      </c>
      <c r="C332" s="100">
        <v>0</v>
      </c>
      <c r="D332" s="100">
        <v>0</v>
      </c>
      <c r="E332" s="100">
        <v>0</v>
      </c>
      <c r="F332" s="100">
        <v>0</v>
      </c>
      <c r="G332" s="100">
        <v>0</v>
      </c>
      <c r="H332" s="100">
        <v>0</v>
      </c>
      <c r="I332" s="100">
        <v>0</v>
      </c>
      <c r="J332" s="100">
        <f t="shared" si="116"/>
        <v>0</v>
      </c>
      <c r="K332" s="35"/>
      <c r="L332" s="39"/>
    </row>
    <row r="333" spans="1:12" s="40" customFormat="1" ht="24" hidden="1">
      <c r="A333" s="98" t="s">
        <v>169</v>
      </c>
      <c r="B333" s="99"/>
      <c r="C333" s="100">
        <f>C334+C335+C336</f>
        <v>950</v>
      </c>
      <c r="D333" s="100">
        <f t="shared" ref="D333:I333" si="134">D334+D335+D336</f>
        <v>950</v>
      </c>
      <c r="E333" s="100">
        <f t="shared" si="134"/>
        <v>950</v>
      </c>
      <c r="F333" s="100">
        <f t="shared" si="134"/>
        <v>950</v>
      </c>
      <c r="G333" s="100">
        <f t="shared" si="134"/>
        <v>950</v>
      </c>
      <c r="H333" s="100">
        <f t="shared" si="134"/>
        <v>950</v>
      </c>
      <c r="I333" s="100">
        <f t="shared" si="134"/>
        <v>950</v>
      </c>
      <c r="J333" s="100">
        <f t="shared" si="116"/>
        <v>6650</v>
      </c>
      <c r="K333" s="35"/>
      <c r="L333" s="39"/>
    </row>
    <row r="334" spans="1:12" s="40" customFormat="1" hidden="1">
      <c r="A334" s="98" t="s">
        <v>7</v>
      </c>
      <c r="B334" s="99">
        <v>14350</v>
      </c>
      <c r="C334" s="100">
        <f>2050-1100</f>
        <v>950</v>
      </c>
      <c r="D334" s="100">
        <f t="shared" ref="D334:I334" si="135">2050-1100</f>
        <v>950</v>
      </c>
      <c r="E334" s="100">
        <f t="shared" si="135"/>
        <v>950</v>
      </c>
      <c r="F334" s="100">
        <f t="shared" si="135"/>
        <v>950</v>
      </c>
      <c r="G334" s="100">
        <f t="shared" si="135"/>
        <v>950</v>
      </c>
      <c r="H334" s="100">
        <f t="shared" si="135"/>
        <v>950</v>
      </c>
      <c r="I334" s="100">
        <f t="shared" si="135"/>
        <v>950</v>
      </c>
      <c r="J334" s="100">
        <f t="shared" si="116"/>
        <v>6650</v>
      </c>
      <c r="K334" s="35"/>
      <c r="L334" s="39"/>
    </row>
    <row r="335" spans="1:12" s="40" customFormat="1" hidden="1">
      <c r="A335" s="98" t="s">
        <v>177</v>
      </c>
      <c r="B335" s="99">
        <v>0</v>
      </c>
      <c r="C335" s="100">
        <v>0</v>
      </c>
      <c r="D335" s="100">
        <v>0</v>
      </c>
      <c r="E335" s="100">
        <v>0</v>
      </c>
      <c r="F335" s="100">
        <v>0</v>
      </c>
      <c r="G335" s="100">
        <v>0</v>
      </c>
      <c r="H335" s="100">
        <v>0</v>
      </c>
      <c r="I335" s="100">
        <v>0</v>
      </c>
      <c r="J335" s="100">
        <f t="shared" si="116"/>
        <v>0</v>
      </c>
      <c r="K335" s="35"/>
      <c r="L335" s="39"/>
    </row>
    <row r="336" spans="1:12" s="40" customFormat="1" hidden="1">
      <c r="A336" s="98" t="s">
        <v>178</v>
      </c>
      <c r="B336" s="99">
        <v>0</v>
      </c>
      <c r="C336" s="100">
        <v>0</v>
      </c>
      <c r="D336" s="100">
        <v>0</v>
      </c>
      <c r="E336" s="100">
        <v>0</v>
      </c>
      <c r="F336" s="100">
        <v>0</v>
      </c>
      <c r="G336" s="100">
        <v>0</v>
      </c>
      <c r="H336" s="100">
        <v>0</v>
      </c>
      <c r="I336" s="100">
        <v>0</v>
      </c>
      <c r="J336" s="100">
        <f t="shared" si="116"/>
        <v>0</v>
      </c>
      <c r="K336" s="35"/>
      <c r="L336" s="39"/>
    </row>
    <row r="337" spans="1:12" s="40" customFormat="1" ht="48" hidden="1">
      <c r="A337" s="98" t="s">
        <v>175</v>
      </c>
      <c r="B337" s="99">
        <v>6488.2999999999993</v>
      </c>
      <c r="C337" s="100">
        <f>C338+C339</f>
        <v>926.9</v>
      </c>
      <c r="D337" s="100">
        <f>D338+D339</f>
        <v>926.9</v>
      </c>
      <c r="E337" s="100">
        <f>SUM(E338:E339)</f>
        <v>926.9</v>
      </c>
      <c r="F337" s="100">
        <f t="shared" ref="F337:I337" si="136">SUM(F338:F339)</f>
        <v>926.9</v>
      </c>
      <c r="G337" s="100">
        <f t="shared" si="136"/>
        <v>926.9</v>
      </c>
      <c r="H337" s="100">
        <f t="shared" si="136"/>
        <v>926.9</v>
      </c>
      <c r="I337" s="100">
        <f t="shared" si="136"/>
        <v>926.9</v>
      </c>
      <c r="J337" s="100">
        <f t="shared" si="116"/>
        <v>6488.2999999999993</v>
      </c>
      <c r="K337" s="35"/>
      <c r="L337" s="39"/>
    </row>
    <row r="338" spans="1:12" s="40" customFormat="1" hidden="1">
      <c r="A338" s="98" t="s">
        <v>176</v>
      </c>
      <c r="B338" s="99">
        <v>0</v>
      </c>
      <c r="C338" s="100">
        <v>0</v>
      </c>
      <c r="D338" s="100">
        <v>0</v>
      </c>
      <c r="E338" s="100">
        <v>0</v>
      </c>
      <c r="F338" s="100">
        <v>0</v>
      </c>
      <c r="G338" s="100">
        <v>0</v>
      </c>
      <c r="H338" s="100">
        <v>0</v>
      </c>
      <c r="I338" s="100">
        <v>0</v>
      </c>
      <c r="J338" s="100">
        <f t="shared" si="116"/>
        <v>0</v>
      </c>
      <c r="K338" s="35"/>
      <c r="L338" s="39"/>
    </row>
    <row r="339" spans="1:12" s="40" customFormat="1" ht="24" hidden="1">
      <c r="A339" s="98" t="s">
        <v>169</v>
      </c>
      <c r="B339" s="99"/>
      <c r="C339" s="100">
        <f>C340+C341+C342</f>
        <v>926.9</v>
      </c>
      <c r="D339" s="100">
        <f t="shared" ref="D339:I339" si="137">D340+D341+D342</f>
        <v>926.9</v>
      </c>
      <c r="E339" s="100">
        <f t="shared" si="137"/>
        <v>926.9</v>
      </c>
      <c r="F339" s="100">
        <f t="shared" si="137"/>
        <v>926.9</v>
      </c>
      <c r="G339" s="100">
        <f t="shared" si="137"/>
        <v>926.9</v>
      </c>
      <c r="H339" s="100">
        <f t="shared" si="137"/>
        <v>926.9</v>
      </c>
      <c r="I339" s="100">
        <f t="shared" si="137"/>
        <v>926.9</v>
      </c>
      <c r="J339" s="100">
        <f t="shared" si="116"/>
        <v>6488.2999999999993</v>
      </c>
      <c r="K339" s="35"/>
      <c r="L339" s="39"/>
    </row>
    <row r="340" spans="1:12" s="40" customFormat="1" hidden="1">
      <c r="A340" s="98" t="s">
        <v>7</v>
      </c>
      <c r="B340" s="99">
        <v>6488.2999999999993</v>
      </c>
      <c r="C340" s="100">
        <v>926.9</v>
      </c>
      <c r="D340" s="100">
        <v>926.9</v>
      </c>
      <c r="E340" s="100">
        <v>926.9</v>
      </c>
      <c r="F340" s="100">
        <v>926.9</v>
      </c>
      <c r="G340" s="100">
        <v>926.9</v>
      </c>
      <c r="H340" s="100">
        <v>926.9</v>
      </c>
      <c r="I340" s="100">
        <v>926.9</v>
      </c>
      <c r="J340" s="100">
        <f t="shared" si="116"/>
        <v>6488.2999999999993</v>
      </c>
      <c r="K340" s="35"/>
      <c r="L340" s="39"/>
    </row>
    <row r="341" spans="1:12" s="40" customFormat="1" hidden="1">
      <c r="A341" s="98" t="s">
        <v>177</v>
      </c>
      <c r="B341" s="99">
        <v>0</v>
      </c>
      <c r="C341" s="100">
        <v>0</v>
      </c>
      <c r="D341" s="100">
        <v>0</v>
      </c>
      <c r="E341" s="100">
        <v>0</v>
      </c>
      <c r="F341" s="100">
        <v>0</v>
      </c>
      <c r="G341" s="100">
        <v>0</v>
      </c>
      <c r="H341" s="100">
        <v>0</v>
      </c>
      <c r="I341" s="100">
        <v>0</v>
      </c>
      <c r="J341" s="100">
        <f t="shared" ref="J341:J410" si="138">SUM(C341:I341)</f>
        <v>0</v>
      </c>
      <c r="K341" s="35"/>
      <c r="L341" s="39"/>
    </row>
    <row r="342" spans="1:12" s="40" customFormat="1" hidden="1">
      <c r="A342" s="98" t="s">
        <v>178</v>
      </c>
      <c r="B342" s="99">
        <v>0</v>
      </c>
      <c r="C342" s="100">
        <v>0</v>
      </c>
      <c r="D342" s="100">
        <v>0</v>
      </c>
      <c r="E342" s="100">
        <v>0</v>
      </c>
      <c r="F342" s="100">
        <v>0</v>
      </c>
      <c r="G342" s="100">
        <v>0</v>
      </c>
      <c r="H342" s="100">
        <v>0</v>
      </c>
      <c r="I342" s="100">
        <v>0</v>
      </c>
      <c r="J342" s="100">
        <f t="shared" si="138"/>
        <v>0</v>
      </c>
      <c r="K342" s="35"/>
      <c r="L342" s="39"/>
    </row>
    <row r="343" spans="1:12" s="32" customFormat="1" ht="57.75" customHeight="1">
      <c r="A343" s="139" t="s">
        <v>267</v>
      </c>
      <c r="B343" s="88">
        <v>12282193.800000001</v>
      </c>
      <c r="C343" s="89">
        <f>C349+C355+C361</f>
        <v>1905082.6000000003</v>
      </c>
      <c r="D343" s="89">
        <f t="shared" ref="C343:I348" si="139">D349+D355+D361</f>
        <v>1904885.6000000003</v>
      </c>
      <c r="E343" s="89">
        <f t="shared" si="139"/>
        <v>1904885.6000000003</v>
      </c>
      <c r="F343" s="89">
        <f t="shared" si="139"/>
        <v>1904885.6000000003</v>
      </c>
      <c r="G343" s="89">
        <f t="shared" si="139"/>
        <v>1904885.6000000003</v>
      </c>
      <c r="H343" s="89">
        <f t="shared" si="139"/>
        <v>1904885.6000000003</v>
      </c>
      <c r="I343" s="89">
        <f t="shared" si="139"/>
        <v>1904885.6000000003</v>
      </c>
      <c r="J343" s="89">
        <f t="shared" si="138"/>
        <v>13334396.200000001</v>
      </c>
      <c r="K343" s="35"/>
      <c r="L343" s="31"/>
    </row>
    <row r="344" spans="1:12">
      <c r="A344" s="53" t="s">
        <v>176</v>
      </c>
      <c r="B344" s="54">
        <v>0</v>
      </c>
      <c r="C344" s="55">
        <f t="shared" si="139"/>
        <v>0</v>
      </c>
      <c r="D344" s="55">
        <f t="shared" si="139"/>
        <v>0</v>
      </c>
      <c r="E344" s="55">
        <f t="shared" si="139"/>
        <v>0</v>
      </c>
      <c r="F344" s="55">
        <f t="shared" si="139"/>
        <v>0</v>
      </c>
      <c r="G344" s="55">
        <f t="shared" si="139"/>
        <v>0</v>
      </c>
      <c r="H344" s="55">
        <f t="shared" si="139"/>
        <v>0</v>
      </c>
      <c r="I344" s="55">
        <f t="shared" si="139"/>
        <v>0</v>
      </c>
      <c r="J344" s="55">
        <f t="shared" si="138"/>
        <v>0</v>
      </c>
    </row>
    <row r="345" spans="1:12" ht="24">
      <c r="A345" s="53" t="s">
        <v>169</v>
      </c>
      <c r="B345" s="54"/>
      <c r="C345" s="55">
        <f>C351+C357+C363</f>
        <v>1882597.5000000002</v>
      </c>
      <c r="D345" s="55">
        <f t="shared" si="139"/>
        <v>1882400.5000000002</v>
      </c>
      <c r="E345" s="55">
        <f t="shared" si="139"/>
        <v>1882400.5000000002</v>
      </c>
      <c r="F345" s="55">
        <f t="shared" si="139"/>
        <v>1882400.5000000002</v>
      </c>
      <c r="G345" s="55">
        <f t="shared" si="139"/>
        <v>1882400.5000000002</v>
      </c>
      <c r="H345" s="55">
        <f t="shared" si="139"/>
        <v>1882400.5000000002</v>
      </c>
      <c r="I345" s="55">
        <f t="shared" si="139"/>
        <v>1882400.5000000002</v>
      </c>
      <c r="J345" s="55">
        <f t="shared" si="138"/>
        <v>13177000.500000002</v>
      </c>
    </row>
    <row r="346" spans="1:12">
      <c r="A346" s="137" t="s">
        <v>7</v>
      </c>
      <c r="B346" s="138">
        <v>6923288.5</v>
      </c>
      <c r="C346" s="74">
        <f t="shared" si="139"/>
        <v>1139524.7000000002</v>
      </c>
      <c r="D346" s="74">
        <f t="shared" si="139"/>
        <v>1139327.7000000002</v>
      </c>
      <c r="E346" s="74">
        <f t="shared" si="139"/>
        <v>1139327.7000000002</v>
      </c>
      <c r="F346" s="55">
        <f t="shared" si="139"/>
        <v>1139327.7000000002</v>
      </c>
      <c r="G346" s="55">
        <f t="shared" si="139"/>
        <v>1139327.7000000002</v>
      </c>
      <c r="H346" s="55">
        <f t="shared" si="139"/>
        <v>1139327.7000000002</v>
      </c>
      <c r="I346" s="55">
        <f t="shared" si="139"/>
        <v>1139327.7000000002</v>
      </c>
      <c r="J346" s="55">
        <f t="shared" si="138"/>
        <v>7975490.9000000013</v>
      </c>
    </row>
    <row r="347" spans="1:12">
      <c r="A347" s="53" t="s">
        <v>177</v>
      </c>
      <c r="B347" s="54">
        <v>5201509.5999999996</v>
      </c>
      <c r="C347" s="55">
        <f t="shared" si="139"/>
        <v>743072.8</v>
      </c>
      <c r="D347" s="55">
        <f t="shared" si="139"/>
        <v>743072.8</v>
      </c>
      <c r="E347" s="55">
        <f t="shared" si="139"/>
        <v>743072.8</v>
      </c>
      <c r="F347" s="55">
        <f t="shared" si="139"/>
        <v>743072.8</v>
      </c>
      <c r="G347" s="55">
        <f t="shared" si="139"/>
        <v>743072.8</v>
      </c>
      <c r="H347" s="55">
        <f t="shared" si="139"/>
        <v>743072.8</v>
      </c>
      <c r="I347" s="55">
        <f t="shared" si="139"/>
        <v>743072.8</v>
      </c>
      <c r="J347" s="55">
        <f t="shared" si="138"/>
        <v>5201509.5999999996</v>
      </c>
    </row>
    <row r="348" spans="1:12">
      <c r="A348" s="53" t="s">
        <v>178</v>
      </c>
      <c r="B348" s="54">
        <v>157395.70000000001</v>
      </c>
      <c r="C348" s="55">
        <f t="shared" si="139"/>
        <v>22485.1</v>
      </c>
      <c r="D348" s="55">
        <f t="shared" si="139"/>
        <v>22485.1</v>
      </c>
      <c r="E348" s="55">
        <f t="shared" si="139"/>
        <v>22485.1</v>
      </c>
      <c r="F348" s="55">
        <f t="shared" si="139"/>
        <v>22485.1</v>
      </c>
      <c r="G348" s="55">
        <f t="shared" si="139"/>
        <v>22485.1</v>
      </c>
      <c r="H348" s="55">
        <f t="shared" si="139"/>
        <v>22485.1</v>
      </c>
      <c r="I348" s="55">
        <f t="shared" si="139"/>
        <v>22485.1</v>
      </c>
      <c r="J348" s="55">
        <f t="shared" si="138"/>
        <v>157395.70000000001</v>
      </c>
    </row>
    <row r="349" spans="1:12" ht="48">
      <c r="A349" s="53" t="s">
        <v>250</v>
      </c>
      <c r="B349" s="54">
        <v>12158713.800000001</v>
      </c>
      <c r="C349" s="55">
        <f>C350+C351+C354</f>
        <v>1881375.7000000002</v>
      </c>
      <c r="D349" s="55">
        <f t="shared" ref="D349:I349" si="140">D350+D351+D354</f>
        <v>1881178.7000000002</v>
      </c>
      <c r="E349" s="55">
        <f t="shared" si="140"/>
        <v>1881178.7000000002</v>
      </c>
      <c r="F349" s="55">
        <f t="shared" si="140"/>
        <v>1881178.7000000002</v>
      </c>
      <c r="G349" s="55">
        <f t="shared" si="140"/>
        <v>1881178.7000000002</v>
      </c>
      <c r="H349" s="55">
        <f t="shared" si="140"/>
        <v>1881178.7000000002</v>
      </c>
      <c r="I349" s="55">
        <f t="shared" si="140"/>
        <v>1881178.7000000002</v>
      </c>
      <c r="J349" s="55">
        <f t="shared" si="138"/>
        <v>13168447.899999999</v>
      </c>
    </row>
    <row r="350" spans="1:12">
      <c r="A350" s="53" t="s">
        <v>176</v>
      </c>
      <c r="B350" s="54">
        <v>0</v>
      </c>
      <c r="C350" s="55">
        <v>0</v>
      </c>
      <c r="D350" s="55">
        <v>0</v>
      </c>
      <c r="E350" s="55">
        <v>0</v>
      </c>
      <c r="F350" s="55">
        <v>0</v>
      </c>
      <c r="G350" s="55">
        <v>0</v>
      </c>
      <c r="H350" s="55">
        <v>0</v>
      </c>
      <c r="I350" s="55">
        <v>0</v>
      </c>
      <c r="J350" s="55">
        <f t="shared" si="138"/>
        <v>0</v>
      </c>
    </row>
    <row r="351" spans="1:12" ht="24">
      <c r="A351" s="53" t="s">
        <v>169</v>
      </c>
      <c r="B351" s="54"/>
      <c r="C351" s="55">
        <f>C352+C353</f>
        <v>1858890.6</v>
      </c>
      <c r="D351" s="55">
        <f t="shared" ref="D351:I351" si="141">D352+D353</f>
        <v>1858693.6</v>
      </c>
      <c r="E351" s="55">
        <f t="shared" si="141"/>
        <v>1858693.6</v>
      </c>
      <c r="F351" s="55">
        <f t="shared" si="141"/>
        <v>1858693.6</v>
      </c>
      <c r="G351" s="55">
        <f t="shared" si="141"/>
        <v>1858693.6</v>
      </c>
      <c r="H351" s="55">
        <f t="shared" si="141"/>
        <v>1858693.6</v>
      </c>
      <c r="I351" s="55">
        <f t="shared" si="141"/>
        <v>1858693.6</v>
      </c>
      <c r="J351" s="55">
        <f t="shared" si="138"/>
        <v>13011052.199999999</v>
      </c>
    </row>
    <row r="352" spans="1:12">
      <c r="A352" s="53" t="s">
        <v>7</v>
      </c>
      <c r="B352" s="54">
        <v>6799808.5</v>
      </c>
      <c r="C352" s="77">
        <v>1115817.8</v>
      </c>
      <c r="D352" s="77">
        <v>1115620.8</v>
      </c>
      <c r="E352" s="77">
        <v>1115620.8</v>
      </c>
      <c r="F352" s="55">
        <v>1115620.8</v>
      </c>
      <c r="G352" s="55">
        <v>1115620.8</v>
      </c>
      <c r="H352" s="55">
        <v>1115620.8</v>
      </c>
      <c r="I352" s="55">
        <v>1115620.8</v>
      </c>
      <c r="J352" s="55">
        <f t="shared" si="138"/>
        <v>7809542.5999999996</v>
      </c>
    </row>
    <row r="353" spans="1:12">
      <c r="A353" s="53" t="s">
        <v>177</v>
      </c>
      <c r="B353" s="54">
        <v>5201509.5999999996</v>
      </c>
      <c r="C353" s="55">
        <v>743072.8</v>
      </c>
      <c r="D353" s="55">
        <v>743072.8</v>
      </c>
      <c r="E353" s="55">
        <v>743072.8</v>
      </c>
      <c r="F353" s="55">
        <v>743072.8</v>
      </c>
      <c r="G353" s="55">
        <v>743072.8</v>
      </c>
      <c r="H353" s="55">
        <v>743072.8</v>
      </c>
      <c r="I353" s="55">
        <v>743072.8</v>
      </c>
      <c r="J353" s="55">
        <f t="shared" si="138"/>
        <v>5201509.5999999996</v>
      </c>
    </row>
    <row r="354" spans="1:12">
      <c r="A354" s="53" t="s">
        <v>178</v>
      </c>
      <c r="B354" s="54">
        <v>157395.70000000001</v>
      </c>
      <c r="C354" s="55">
        <v>22485.1</v>
      </c>
      <c r="D354" s="55">
        <v>22485.1</v>
      </c>
      <c r="E354" s="55">
        <v>22485.1</v>
      </c>
      <c r="F354" s="55">
        <v>22485.1</v>
      </c>
      <c r="G354" s="55">
        <v>22485.1</v>
      </c>
      <c r="H354" s="55">
        <v>22485.1</v>
      </c>
      <c r="I354" s="55">
        <v>22485.1</v>
      </c>
      <c r="J354" s="55">
        <f t="shared" si="138"/>
        <v>157395.70000000001</v>
      </c>
    </row>
    <row r="355" spans="1:12" ht="48">
      <c r="A355" s="53" t="s">
        <v>251</v>
      </c>
      <c r="B355" s="54">
        <v>123480</v>
      </c>
      <c r="C355" s="55">
        <f>C356+C357+C360</f>
        <v>12275.6</v>
      </c>
      <c r="D355" s="55">
        <f t="shared" ref="D355:I355" si="142">D356+D357+D360</f>
        <v>12275.6</v>
      </c>
      <c r="E355" s="55">
        <f t="shared" si="142"/>
        <v>12275.6</v>
      </c>
      <c r="F355" s="55">
        <f t="shared" si="142"/>
        <v>12275.6</v>
      </c>
      <c r="G355" s="55">
        <f t="shared" si="142"/>
        <v>12275.6</v>
      </c>
      <c r="H355" s="55">
        <f t="shared" si="142"/>
        <v>12275.6</v>
      </c>
      <c r="I355" s="55">
        <f t="shared" si="142"/>
        <v>12275.6</v>
      </c>
      <c r="J355" s="55">
        <f t="shared" si="138"/>
        <v>85929.200000000012</v>
      </c>
    </row>
    <row r="356" spans="1:12">
      <c r="A356" s="53" t="s">
        <v>176</v>
      </c>
      <c r="B356" s="54">
        <v>0</v>
      </c>
      <c r="C356" s="55">
        <v>0</v>
      </c>
      <c r="D356" s="55">
        <v>0</v>
      </c>
      <c r="E356" s="55">
        <v>0</v>
      </c>
      <c r="F356" s="55">
        <v>0</v>
      </c>
      <c r="G356" s="55">
        <v>0</v>
      </c>
      <c r="H356" s="55">
        <v>0</v>
      </c>
      <c r="I356" s="55">
        <v>0</v>
      </c>
      <c r="J356" s="55">
        <f t="shared" si="138"/>
        <v>0</v>
      </c>
    </row>
    <row r="357" spans="1:12" ht="24">
      <c r="A357" s="53" t="s">
        <v>169</v>
      </c>
      <c r="B357" s="54"/>
      <c r="C357" s="55">
        <f>C358+C359</f>
        <v>12275.6</v>
      </c>
      <c r="D357" s="55">
        <f t="shared" ref="D357:I357" si="143">D358+D359</f>
        <v>12275.6</v>
      </c>
      <c r="E357" s="55">
        <f t="shared" si="143"/>
        <v>12275.6</v>
      </c>
      <c r="F357" s="55">
        <f t="shared" si="143"/>
        <v>12275.6</v>
      </c>
      <c r="G357" s="55">
        <f t="shared" si="143"/>
        <v>12275.6</v>
      </c>
      <c r="H357" s="55">
        <f t="shared" si="143"/>
        <v>12275.6</v>
      </c>
      <c r="I357" s="55">
        <f t="shared" si="143"/>
        <v>12275.6</v>
      </c>
      <c r="J357" s="55">
        <f t="shared" si="138"/>
        <v>85929.200000000012</v>
      </c>
    </row>
    <row r="358" spans="1:12">
      <c r="A358" s="53" t="s">
        <v>7</v>
      </c>
      <c r="B358" s="54">
        <v>123480</v>
      </c>
      <c r="C358" s="77">
        <v>12275.6</v>
      </c>
      <c r="D358" s="77">
        <v>12275.6</v>
      </c>
      <c r="E358" s="77">
        <v>12275.6</v>
      </c>
      <c r="F358" s="55">
        <v>12275.6</v>
      </c>
      <c r="G358" s="55">
        <v>12275.6</v>
      </c>
      <c r="H358" s="55">
        <v>12275.6</v>
      </c>
      <c r="I358" s="55">
        <v>12275.6</v>
      </c>
      <c r="J358" s="55">
        <f t="shared" si="138"/>
        <v>85929.200000000012</v>
      </c>
    </row>
    <row r="359" spans="1:12">
      <c r="A359" s="53" t="s">
        <v>177</v>
      </c>
      <c r="B359" s="54">
        <v>0</v>
      </c>
      <c r="C359" s="55">
        <v>0</v>
      </c>
      <c r="D359" s="55">
        <v>0</v>
      </c>
      <c r="E359" s="55">
        <v>0</v>
      </c>
      <c r="F359" s="55">
        <v>0</v>
      </c>
      <c r="G359" s="55">
        <v>0</v>
      </c>
      <c r="H359" s="55">
        <v>0</v>
      </c>
      <c r="I359" s="55">
        <v>0</v>
      </c>
      <c r="J359" s="55">
        <f t="shared" si="138"/>
        <v>0</v>
      </c>
    </row>
    <row r="360" spans="1:12">
      <c r="A360" s="53" t="s">
        <v>178</v>
      </c>
      <c r="B360" s="54">
        <v>0</v>
      </c>
      <c r="C360" s="55">
        <v>0</v>
      </c>
      <c r="D360" s="55">
        <v>0</v>
      </c>
      <c r="E360" s="55">
        <v>0</v>
      </c>
      <c r="F360" s="55">
        <v>0</v>
      </c>
      <c r="G360" s="55">
        <v>0</v>
      </c>
      <c r="H360" s="55">
        <v>0</v>
      </c>
      <c r="I360" s="55">
        <v>0</v>
      </c>
      <c r="J360" s="55">
        <f t="shared" si="138"/>
        <v>0</v>
      </c>
    </row>
    <row r="361" spans="1:12" ht="72">
      <c r="A361" s="53" t="s">
        <v>252</v>
      </c>
      <c r="B361" s="54">
        <v>123480</v>
      </c>
      <c r="C361" s="55">
        <f>C362+C363+C366</f>
        <v>11431.3</v>
      </c>
      <c r="D361" s="55">
        <f t="shared" ref="D361:I361" si="144">D362+D363+D366</f>
        <v>11431.3</v>
      </c>
      <c r="E361" s="55">
        <f t="shared" si="144"/>
        <v>11431.3</v>
      </c>
      <c r="F361" s="55">
        <f t="shared" si="144"/>
        <v>11431.3</v>
      </c>
      <c r="G361" s="55">
        <f t="shared" si="144"/>
        <v>11431.3</v>
      </c>
      <c r="H361" s="55">
        <f t="shared" si="144"/>
        <v>11431.3</v>
      </c>
      <c r="I361" s="55">
        <f t="shared" si="144"/>
        <v>11431.3</v>
      </c>
      <c r="J361" s="55">
        <f t="shared" si="138"/>
        <v>80019.100000000006</v>
      </c>
    </row>
    <row r="362" spans="1:12">
      <c r="A362" s="53" t="s">
        <v>176</v>
      </c>
      <c r="B362" s="54">
        <v>0</v>
      </c>
      <c r="C362" s="55">
        <v>0</v>
      </c>
      <c r="D362" s="55">
        <v>0</v>
      </c>
      <c r="E362" s="55">
        <v>0</v>
      </c>
      <c r="F362" s="55">
        <v>0</v>
      </c>
      <c r="G362" s="55">
        <v>0</v>
      </c>
      <c r="H362" s="55">
        <v>0</v>
      </c>
      <c r="I362" s="55">
        <v>0</v>
      </c>
      <c r="J362" s="55">
        <f t="shared" si="138"/>
        <v>0</v>
      </c>
    </row>
    <row r="363" spans="1:12" ht="24">
      <c r="A363" s="53" t="s">
        <v>169</v>
      </c>
      <c r="B363" s="54"/>
      <c r="C363" s="55">
        <f>C364+C365</f>
        <v>11431.3</v>
      </c>
      <c r="D363" s="55">
        <f t="shared" ref="D363:I363" si="145">D364+D365</f>
        <v>11431.3</v>
      </c>
      <c r="E363" s="55">
        <f t="shared" si="145"/>
        <v>11431.3</v>
      </c>
      <c r="F363" s="55">
        <f t="shared" si="145"/>
        <v>11431.3</v>
      </c>
      <c r="G363" s="55">
        <f t="shared" si="145"/>
        <v>11431.3</v>
      </c>
      <c r="H363" s="55">
        <f t="shared" si="145"/>
        <v>11431.3</v>
      </c>
      <c r="I363" s="55">
        <f t="shared" si="145"/>
        <v>11431.3</v>
      </c>
      <c r="J363" s="55">
        <f t="shared" si="138"/>
        <v>80019.100000000006</v>
      </c>
    </row>
    <row r="364" spans="1:12">
      <c r="A364" s="53" t="s">
        <v>7</v>
      </c>
      <c r="B364" s="54">
        <v>123480</v>
      </c>
      <c r="C364" s="77">
        <v>11431.3</v>
      </c>
      <c r="D364" s="77">
        <v>11431.3</v>
      </c>
      <c r="E364" s="77">
        <v>11431.3</v>
      </c>
      <c r="F364" s="55">
        <v>11431.3</v>
      </c>
      <c r="G364" s="55">
        <v>11431.3</v>
      </c>
      <c r="H364" s="55">
        <v>11431.3</v>
      </c>
      <c r="I364" s="55">
        <v>11431.3</v>
      </c>
      <c r="J364" s="55">
        <f t="shared" si="138"/>
        <v>80019.100000000006</v>
      </c>
    </row>
    <row r="365" spans="1:12">
      <c r="A365" s="53" t="s">
        <v>177</v>
      </c>
      <c r="B365" s="54">
        <v>0</v>
      </c>
      <c r="C365" s="55">
        <v>0</v>
      </c>
      <c r="D365" s="55">
        <v>0</v>
      </c>
      <c r="E365" s="55">
        <v>0</v>
      </c>
      <c r="F365" s="55">
        <v>0</v>
      </c>
      <c r="G365" s="55">
        <v>0</v>
      </c>
      <c r="H365" s="55">
        <v>0</v>
      </c>
      <c r="I365" s="55">
        <v>0</v>
      </c>
      <c r="J365" s="55">
        <f t="shared" si="138"/>
        <v>0</v>
      </c>
    </row>
    <row r="366" spans="1:12">
      <c r="A366" s="53" t="s">
        <v>178</v>
      </c>
      <c r="B366" s="54">
        <v>0</v>
      </c>
      <c r="C366" s="55">
        <v>0</v>
      </c>
      <c r="D366" s="55">
        <v>0</v>
      </c>
      <c r="E366" s="55">
        <v>0</v>
      </c>
      <c r="F366" s="55">
        <v>0</v>
      </c>
      <c r="G366" s="55">
        <v>0</v>
      </c>
      <c r="H366" s="55">
        <v>0</v>
      </c>
      <c r="I366" s="55">
        <v>0</v>
      </c>
      <c r="J366" s="55">
        <f t="shared" si="138"/>
        <v>0</v>
      </c>
    </row>
    <row r="367" spans="1:12" s="32" customFormat="1" ht="54" customHeight="1">
      <c r="A367" s="139" t="s">
        <v>286</v>
      </c>
      <c r="B367" s="88">
        <v>309985.90000000002</v>
      </c>
      <c r="C367" s="89">
        <f>C373</f>
        <v>44405.7</v>
      </c>
      <c r="D367" s="89">
        <f t="shared" ref="D367:I367" si="146">D373</f>
        <v>44405.7</v>
      </c>
      <c r="E367" s="89">
        <f t="shared" si="146"/>
        <v>44405.7</v>
      </c>
      <c r="F367" s="89">
        <f t="shared" si="146"/>
        <v>44405.7</v>
      </c>
      <c r="G367" s="89">
        <f t="shared" si="146"/>
        <v>44405.7</v>
      </c>
      <c r="H367" s="89">
        <f t="shared" si="146"/>
        <v>44405.7</v>
      </c>
      <c r="I367" s="89">
        <f t="shared" si="146"/>
        <v>44405.7</v>
      </c>
      <c r="J367" s="89">
        <f t="shared" si="138"/>
        <v>310839.90000000002</v>
      </c>
      <c r="K367" s="35"/>
      <c r="L367" s="31"/>
    </row>
    <row r="368" spans="1:12">
      <c r="A368" s="53" t="s">
        <v>176</v>
      </c>
      <c r="B368" s="54">
        <v>0</v>
      </c>
      <c r="C368" s="55">
        <f t="shared" ref="C368:I372" si="147">C374</f>
        <v>0</v>
      </c>
      <c r="D368" s="55">
        <f t="shared" si="147"/>
        <v>0</v>
      </c>
      <c r="E368" s="55">
        <f t="shared" si="147"/>
        <v>0</v>
      </c>
      <c r="F368" s="55">
        <f t="shared" si="147"/>
        <v>0</v>
      </c>
      <c r="G368" s="55">
        <f t="shared" si="147"/>
        <v>0</v>
      </c>
      <c r="H368" s="55">
        <f t="shared" si="147"/>
        <v>0</v>
      </c>
      <c r="I368" s="55">
        <f t="shared" si="147"/>
        <v>0</v>
      </c>
      <c r="J368" s="55">
        <f t="shared" si="138"/>
        <v>0</v>
      </c>
    </row>
    <row r="369" spans="1:13" ht="24">
      <c r="A369" s="53" t="s">
        <v>169</v>
      </c>
      <c r="B369" s="54"/>
      <c r="C369" s="55">
        <f t="shared" si="147"/>
        <v>38305.699999999997</v>
      </c>
      <c r="D369" s="55">
        <f t="shared" si="147"/>
        <v>38305.699999999997</v>
      </c>
      <c r="E369" s="55">
        <f t="shared" si="147"/>
        <v>38305.699999999997</v>
      </c>
      <c r="F369" s="55">
        <f t="shared" si="147"/>
        <v>38305.699999999997</v>
      </c>
      <c r="G369" s="55">
        <f t="shared" si="147"/>
        <v>38305.699999999997</v>
      </c>
      <c r="H369" s="55">
        <f t="shared" si="147"/>
        <v>38305.699999999997</v>
      </c>
      <c r="I369" s="55">
        <f t="shared" si="147"/>
        <v>38305.699999999997</v>
      </c>
      <c r="J369" s="55">
        <f t="shared" si="138"/>
        <v>268139.90000000002</v>
      </c>
    </row>
    <row r="370" spans="1:13">
      <c r="A370" s="137" t="s">
        <v>7</v>
      </c>
      <c r="B370" s="138">
        <v>267285.90000000002</v>
      </c>
      <c r="C370" s="74">
        <f t="shared" si="147"/>
        <v>38305.699999999997</v>
      </c>
      <c r="D370" s="74">
        <f t="shared" si="147"/>
        <v>38305.699999999997</v>
      </c>
      <c r="E370" s="74">
        <f t="shared" si="147"/>
        <v>38305.699999999997</v>
      </c>
      <c r="F370" s="55">
        <f t="shared" si="147"/>
        <v>38305.699999999997</v>
      </c>
      <c r="G370" s="55">
        <f t="shared" si="147"/>
        <v>38305.699999999997</v>
      </c>
      <c r="H370" s="55">
        <f t="shared" si="147"/>
        <v>38305.699999999997</v>
      </c>
      <c r="I370" s="55">
        <f t="shared" si="147"/>
        <v>38305.699999999997</v>
      </c>
      <c r="J370" s="55">
        <f t="shared" si="138"/>
        <v>268139.90000000002</v>
      </c>
    </row>
    <row r="371" spans="1:13">
      <c r="A371" s="53" t="s">
        <v>177</v>
      </c>
      <c r="B371" s="54">
        <v>0</v>
      </c>
      <c r="C371" s="55">
        <f t="shared" si="147"/>
        <v>0</v>
      </c>
      <c r="D371" s="55">
        <f t="shared" si="147"/>
        <v>0</v>
      </c>
      <c r="E371" s="55">
        <f t="shared" si="147"/>
        <v>0</v>
      </c>
      <c r="F371" s="55">
        <f t="shared" si="147"/>
        <v>0</v>
      </c>
      <c r="G371" s="55">
        <f t="shared" si="147"/>
        <v>0</v>
      </c>
      <c r="H371" s="55">
        <f t="shared" si="147"/>
        <v>0</v>
      </c>
      <c r="I371" s="55">
        <f t="shared" si="147"/>
        <v>0</v>
      </c>
      <c r="J371" s="55">
        <f t="shared" si="138"/>
        <v>0</v>
      </c>
    </row>
    <row r="372" spans="1:13">
      <c r="A372" s="53" t="s">
        <v>178</v>
      </c>
      <c r="B372" s="54">
        <v>42700</v>
      </c>
      <c r="C372" s="55">
        <f t="shared" si="147"/>
        <v>6100</v>
      </c>
      <c r="D372" s="55">
        <f t="shared" si="147"/>
        <v>6100</v>
      </c>
      <c r="E372" s="55">
        <f t="shared" si="147"/>
        <v>6100</v>
      </c>
      <c r="F372" s="55">
        <f t="shared" si="147"/>
        <v>6100</v>
      </c>
      <c r="G372" s="55">
        <f t="shared" si="147"/>
        <v>6100</v>
      </c>
      <c r="H372" s="55">
        <f t="shared" si="147"/>
        <v>6100</v>
      </c>
      <c r="I372" s="55">
        <f t="shared" si="147"/>
        <v>6100</v>
      </c>
      <c r="J372" s="55">
        <f t="shared" si="138"/>
        <v>42700</v>
      </c>
    </row>
    <row r="373" spans="1:13" ht="48">
      <c r="A373" s="53" t="s">
        <v>207</v>
      </c>
      <c r="B373" s="54">
        <v>309985.90000000002</v>
      </c>
      <c r="C373" s="55">
        <f>C374+C375+C378</f>
        <v>44405.7</v>
      </c>
      <c r="D373" s="55">
        <f t="shared" ref="D373:I373" si="148">D374+D375+D378</f>
        <v>44405.7</v>
      </c>
      <c r="E373" s="55">
        <f t="shared" si="148"/>
        <v>44405.7</v>
      </c>
      <c r="F373" s="55">
        <f t="shared" si="148"/>
        <v>44405.7</v>
      </c>
      <c r="G373" s="55">
        <f t="shared" si="148"/>
        <v>44405.7</v>
      </c>
      <c r="H373" s="55">
        <f t="shared" si="148"/>
        <v>44405.7</v>
      </c>
      <c r="I373" s="55">
        <f t="shared" si="148"/>
        <v>44405.7</v>
      </c>
      <c r="J373" s="55">
        <f t="shared" si="138"/>
        <v>310839.90000000002</v>
      </c>
    </row>
    <row r="374" spans="1:13">
      <c r="A374" s="53" t="s">
        <v>176</v>
      </c>
      <c r="B374" s="54">
        <v>0</v>
      </c>
      <c r="C374" s="55">
        <v>0</v>
      </c>
      <c r="D374" s="55">
        <v>0</v>
      </c>
      <c r="E374" s="55">
        <v>0</v>
      </c>
      <c r="F374" s="55">
        <v>0</v>
      </c>
      <c r="G374" s="55">
        <v>0</v>
      </c>
      <c r="H374" s="55">
        <v>0</v>
      </c>
      <c r="I374" s="55">
        <v>0</v>
      </c>
      <c r="J374" s="55">
        <f t="shared" si="138"/>
        <v>0</v>
      </c>
    </row>
    <row r="375" spans="1:13" ht="24">
      <c r="A375" s="53" t="s">
        <v>169</v>
      </c>
      <c r="B375" s="54"/>
      <c r="C375" s="55">
        <f>C376+C377</f>
        <v>38305.699999999997</v>
      </c>
      <c r="D375" s="55">
        <f t="shared" ref="D375:I375" si="149">D376+D377</f>
        <v>38305.699999999997</v>
      </c>
      <c r="E375" s="55">
        <f>E376+E377</f>
        <v>38305.699999999997</v>
      </c>
      <c r="F375" s="55">
        <f t="shared" si="149"/>
        <v>38305.699999999997</v>
      </c>
      <c r="G375" s="55">
        <f t="shared" si="149"/>
        <v>38305.699999999997</v>
      </c>
      <c r="H375" s="55">
        <f t="shared" si="149"/>
        <v>38305.699999999997</v>
      </c>
      <c r="I375" s="55">
        <f t="shared" si="149"/>
        <v>38305.699999999997</v>
      </c>
      <c r="J375" s="55">
        <f t="shared" si="138"/>
        <v>268139.90000000002</v>
      </c>
    </row>
    <row r="376" spans="1:13">
      <c r="A376" s="53" t="s">
        <v>7</v>
      </c>
      <c r="B376" s="54">
        <v>267285.90000000002</v>
      </c>
      <c r="C376" s="55">
        <v>38305.699999999997</v>
      </c>
      <c r="D376" s="55">
        <v>38305.699999999997</v>
      </c>
      <c r="E376" s="55">
        <v>38305.699999999997</v>
      </c>
      <c r="F376" s="55">
        <v>38305.699999999997</v>
      </c>
      <c r="G376" s="55">
        <v>38305.699999999997</v>
      </c>
      <c r="H376" s="55">
        <v>38305.699999999997</v>
      </c>
      <c r="I376" s="55">
        <v>38305.699999999997</v>
      </c>
      <c r="J376" s="55">
        <f t="shared" si="138"/>
        <v>268139.90000000002</v>
      </c>
    </row>
    <row r="377" spans="1:13">
      <c r="A377" s="53" t="s">
        <v>177</v>
      </c>
      <c r="B377" s="54">
        <v>0</v>
      </c>
      <c r="C377" s="55">
        <v>0</v>
      </c>
      <c r="D377" s="55">
        <v>0</v>
      </c>
      <c r="E377" s="55">
        <v>0</v>
      </c>
      <c r="F377" s="55">
        <v>0</v>
      </c>
      <c r="G377" s="55">
        <v>0</v>
      </c>
      <c r="H377" s="55">
        <v>0</v>
      </c>
      <c r="I377" s="55">
        <v>0</v>
      </c>
      <c r="J377" s="55">
        <f t="shared" si="138"/>
        <v>0</v>
      </c>
    </row>
    <row r="378" spans="1:13">
      <c r="A378" s="53" t="s">
        <v>178</v>
      </c>
      <c r="B378" s="54">
        <v>42700</v>
      </c>
      <c r="C378" s="55">
        <v>6100</v>
      </c>
      <c r="D378" s="55">
        <v>6100</v>
      </c>
      <c r="E378" s="55">
        <v>6100</v>
      </c>
      <c r="F378" s="55">
        <v>6100</v>
      </c>
      <c r="G378" s="55">
        <v>6100</v>
      </c>
      <c r="H378" s="55">
        <v>6100</v>
      </c>
      <c r="I378" s="55">
        <v>6100</v>
      </c>
      <c r="J378" s="55">
        <f t="shared" si="138"/>
        <v>42700</v>
      </c>
    </row>
    <row r="379" spans="1:13" s="32" customFormat="1" ht="60">
      <c r="A379" s="139" t="s">
        <v>274</v>
      </c>
      <c r="B379" s="88">
        <v>825914.79999999993</v>
      </c>
      <c r="C379" s="89">
        <f>C385</f>
        <v>134735.6</v>
      </c>
      <c r="D379" s="89">
        <f t="shared" ref="D379:I382" si="150">D385</f>
        <v>137671.20000000001</v>
      </c>
      <c r="E379" s="89">
        <f t="shared" si="150"/>
        <v>137671.20000000001</v>
      </c>
      <c r="F379" s="89">
        <f t="shared" si="150"/>
        <v>137671.20000000001</v>
      </c>
      <c r="G379" s="89">
        <f t="shared" si="150"/>
        <v>137671.20000000001</v>
      </c>
      <c r="H379" s="89">
        <f t="shared" si="150"/>
        <v>137671.20000000001</v>
      </c>
      <c r="I379" s="89">
        <f t="shared" si="150"/>
        <v>137671.20000000001</v>
      </c>
      <c r="J379" s="89">
        <f t="shared" si="138"/>
        <v>960762.8</v>
      </c>
      <c r="K379" s="35"/>
    </row>
    <row r="380" spans="1:13">
      <c r="A380" s="53" t="s">
        <v>176</v>
      </c>
      <c r="B380" s="54">
        <v>0</v>
      </c>
      <c r="C380" s="55">
        <f>C386</f>
        <v>0</v>
      </c>
      <c r="D380" s="55">
        <f t="shared" si="150"/>
        <v>0</v>
      </c>
      <c r="E380" s="55">
        <f t="shared" si="150"/>
        <v>0</v>
      </c>
      <c r="F380" s="55">
        <f t="shared" si="150"/>
        <v>0</v>
      </c>
      <c r="G380" s="55">
        <f t="shared" si="150"/>
        <v>0</v>
      </c>
      <c r="H380" s="55">
        <f t="shared" si="150"/>
        <v>0</v>
      </c>
      <c r="I380" s="55">
        <f t="shared" si="150"/>
        <v>0</v>
      </c>
      <c r="J380" s="55">
        <f t="shared" si="138"/>
        <v>0</v>
      </c>
    </row>
    <row r="381" spans="1:13" ht="24">
      <c r="A381" s="53" t="s">
        <v>169</v>
      </c>
      <c r="B381" s="54"/>
      <c r="C381" s="55">
        <f>C387</f>
        <v>134735.6</v>
      </c>
      <c r="D381" s="55">
        <f t="shared" si="150"/>
        <v>137671.20000000001</v>
      </c>
      <c r="E381" s="55">
        <f t="shared" si="150"/>
        <v>137671.20000000001</v>
      </c>
      <c r="F381" s="55">
        <f t="shared" si="150"/>
        <v>137671.20000000001</v>
      </c>
      <c r="G381" s="55">
        <f t="shared" si="150"/>
        <v>137671.20000000001</v>
      </c>
      <c r="H381" s="55">
        <f t="shared" si="150"/>
        <v>137671.20000000001</v>
      </c>
      <c r="I381" s="55">
        <f t="shared" si="150"/>
        <v>137671.20000000001</v>
      </c>
      <c r="J381" s="55">
        <f t="shared" si="138"/>
        <v>960762.8</v>
      </c>
    </row>
    <row r="382" spans="1:13">
      <c r="A382" s="137" t="s">
        <v>7</v>
      </c>
      <c r="B382" s="138">
        <v>743073.8</v>
      </c>
      <c r="C382" s="74">
        <f>C388</f>
        <v>122129.4</v>
      </c>
      <c r="D382" s="74">
        <f>D388</f>
        <v>121269.5</v>
      </c>
      <c r="E382" s="74">
        <f>E388</f>
        <v>121269.5</v>
      </c>
      <c r="F382" s="55">
        <f t="shared" si="150"/>
        <v>121269.5</v>
      </c>
      <c r="G382" s="55">
        <f t="shared" si="150"/>
        <v>121269.5</v>
      </c>
      <c r="H382" s="55">
        <f t="shared" si="150"/>
        <v>121269.5</v>
      </c>
      <c r="I382" s="55">
        <f t="shared" si="150"/>
        <v>121269.5</v>
      </c>
      <c r="J382" s="55">
        <f t="shared" si="138"/>
        <v>849746.4</v>
      </c>
      <c r="L382" s="31"/>
      <c r="M382" s="31"/>
    </row>
    <row r="383" spans="1:13">
      <c r="A383" s="53" t="s">
        <v>177</v>
      </c>
      <c r="B383" s="54">
        <v>82840.999999999985</v>
      </c>
      <c r="C383" s="55">
        <f t="shared" ref="C383:I384" si="151">C389</f>
        <v>12606.2</v>
      </c>
      <c r="D383" s="55">
        <f t="shared" si="151"/>
        <v>16401.7</v>
      </c>
      <c r="E383" s="55">
        <f t="shared" si="151"/>
        <v>16401.7</v>
      </c>
      <c r="F383" s="55">
        <f t="shared" si="151"/>
        <v>16401.7</v>
      </c>
      <c r="G383" s="55">
        <f t="shared" si="151"/>
        <v>16401.7</v>
      </c>
      <c r="H383" s="55">
        <f t="shared" si="151"/>
        <v>16401.7</v>
      </c>
      <c r="I383" s="55">
        <f t="shared" si="151"/>
        <v>16401.7</v>
      </c>
      <c r="J383" s="55">
        <f t="shared" si="138"/>
        <v>111016.4</v>
      </c>
    </row>
    <row r="384" spans="1:13">
      <c r="A384" s="53" t="s">
        <v>178</v>
      </c>
      <c r="B384" s="54">
        <v>0</v>
      </c>
      <c r="C384" s="55">
        <f t="shared" si="151"/>
        <v>0</v>
      </c>
      <c r="D384" s="55">
        <f t="shared" si="151"/>
        <v>0</v>
      </c>
      <c r="E384" s="55">
        <f t="shared" si="151"/>
        <v>0</v>
      </c>
      <c r="F384" s="55">
        <f t="shared" si="151"/>
        <v>0</v>
      </c>
      <c r="G384" s="55">
        <f t="shared" si="151"/>
        <v>0</v>
      </c>
      <c r="H384" s="55">
        <f t="shared" si="151"/>
        <v>0</v>
      </c>
      <c r="I384" s="55">
        <f t="shared" si="151"/>
        <v>0</v>
      </c>
      <c r="J384" s="55">
        <f t="shared" si="138"/>
        <v>0</v>
      </c>
    </row>
    <row r="385" spans="1:12" ht="48">
      <c r="A385" s="53" t="s">
        <v>208</v>
      </c>
      <c r="B385" s="54">
        <v>825914.79999999993</v>
      </c>
      <c r="C385" s="55">
        <f>C386+C387+C390</f>
        <v>134735.6</v>
      </c>
      <c r="D385" s="55">
        <f t="shared" ref="D385:I385" si="152">D386+D387+D390</f>
        <v>137671.20000000001</v>
      </c>
      <c r="E385" s="55">
        <f t="shared" si="152"/>
        <v>137671.20000000001</v>
      </c>
      <c r="F385" s="55">
        <f t="shared" si="152"/>
        <v>137671.20000000001</v>
      </c>
      <c r="G385" s="55">
        <f t="shared" si="152"/>
        <v>137671.20000000001</v>
      </c>
      <c r="H385" s="55">
        <f t="shared" si="152"/>
        <v>137671.20000000001</v>
      </c>
      <c r="I385" s="55">
        <f t="shared" si="152"/>
        <v>137671.20000000001</v>
      </c>
      <c r="J385" s="55">
        <f t="shared" si="138"/>
        <v>960762.8</v>
      </c>
    </row>
    <row r="386" spans="1:12">
      <c r="A386" s="53" t="s">
        <v>176</v>
      </c>
      <c r="B386" s="54">
        <v>0</v>
      </c>
      <c r="C386" s="55">
        <v>0</v>
      </c>
      <c r="D386" s="55">
        <v>0</v>
      </c>
      <c r="E386" s="55">
        <v>0</v>
      </c>
      <c r="F386" s="55">
        <v>0</v>
      </c>
      <c r="G386" s="55">
        <v>0</v>
      </c>
      <c r="H386" s="55">
        <v>0</v>
      </c>
      <c r="I386" s="55">
        <v>0</v>
      </c>
      <c r="J386" s="55">
        <f t="shared" si="138"/>
        <v>0</v>
      </c>
    </row>
    <row r="387" spans="1:12" ht="24">
      <c r="A387" s="53" t="s">
        <v>169</v>
      </c>
      <c r="B387" s="54"/>
      <c r="C387" s="55">
        <f>C388+C389</f>
        <v>134735.6</v>
      </c>
      <c r="D387" s="55">
        <f t="shared" ref="D387:I387" si="153">D388+D389</f>
        <v>137671.20000000001</v>
      </c>
      <c r="E387" s="55">
        <f t="shared" si="153"/>
        <v>137671.20000000001</v>
      </c>
      <c r="F387" s="55">
        <f t="shared" si="153"/>
        <v>137671.20000000001</v>
      </c>
      <c r="G387" s="55">
        <f t="shared" si="153"/>
        <v>137671.20000000001</v>
      </c>
      <c r="H387" s="55">
        <f t="shared" si="153"/>
        <v>137671.20000000001</v>
      </c>
      <c r="I387" s="55">
        <f t="shared" si="153"/>
        <v>137671.20000000001</v>
      </c>
      <c r="J387" s="55">
        <f t="shared" si="138"/>
        <v>960762.8</v>
      </c>
    </row>
    <row r="388" spans="1:12">
      <c r="A388" s="68" t="s">
        <v>7</v>
      </c>
      <c r="B388" s="69">
        <v>743073.8</v>
      </c>
      <c r="C388" s="70">
        <v>122129.4</v>
      </c>
      <c r="D388" s="70">
        <v>121269.5</v>
      </c>
      <c r="E388" s="70">
        <v>121269.5</v>
      </c>
      <c r="F388" s="55">
        <v>121269.5</v>
      </c>
      <c r="G388" s="55">
        <v>121269.5</v>
      </c>
      <c r="H388" s="55">
        <v>121269.5</v>
      </c>
      <c r="I388" s="55">
        <v>121269.5</v>
      </c>
      <c r="J388" s="55">
        <f>SUM(C388:I388)</f>
        <v>849746.4</v>
      </c>
    </row>
    <row r="389" spans="1:12">
      <c r="A389" s="53" t="s">
        <v>177</v>
      </c>
      <c r="B389" s="54">
        <v>82840.999999999985</v>
      </c>
      <c r="C389" s="64">
        <v>12606.2</v>
      </c>
      <c r="D389" s="64">
        <v>16401.7</v>
      </c>
      <c r="E389" s="64">
        <v>16401.7</v>
      </c>
      <c r="F389" s="64">
        <v>16401.7</v>
      </c>
      <c r="G389" s="64">
        <v>16401.7</v>
      </c>
      <c r="H389" s="64">
        <v>16401.7</v>
      </c>
      <c r="I389" s="64">
        <v>16401.7</v>
      </c>
      <c r="J389" s="55">
        <f t="shared" si="138"/>
        <v>111016.4</v>
      </c>
    </row>
    <row r="390" spans="1:12">
      <c r="A390" s="53" t="s">
        <v>178</v>
      </c>
      <c r="B390" s="54">
        <v>0</v>
      </c>
      <c r="C390" s="55">
        <v>0</v>
      </c>
      <c r="D390" s="55">
        <v>0</v>
      </c>
      <c r="E390" s="55">
        <v>0</v>
      </c>
      <c r="F390" s="55">
        <v>0</v>
      </c>
      <c r="G390" s="55">
        <v>0</v>
      </c>
      <c r="H390" s="55">
        <v>0</v>
      </c>
      <c r="I390" s="55">
        <v>0</v>
      </c>
      <c r="J390" s="55">
        <f t="shared" si="138"/>
        <v>0</v>
      </c>
    </row>
    <row r="391" spans="1:12" s="32" customFormat="1" ht="34.5" customHeight="1">
      <c r="A391" s="57" t="s">
        <v>241</v>
      </c>
      <c r="B391" s="58">
        <v>37055.9</v>
      </c>
      <c r="C391" s="56">
        <f>C397+C427</f>
        <v>9366</v>
      </c>
      <c r="D391" s="56">
        <f t="shared" ref="C391:I396" si="154">D397+D427</f>
        <v>9126</v>
      </c>
      <c r="E391" s="56">
        <f t="shared" si="154"/>
        <v>9366</v>
      </c>
      <c r="F391" s="56">
        <f t="shared" si="154"/>
        <v>9366</v>
      </c>
      <c r="G391" s="56">
        <f t="shared" si="154"/>
        <v>9366</v>
      </c>
      <c r="H391" s="56">
        <f t="shared" si="154"/>
        <v>9366</v>
      </c>
      <c r="I391" s="56">
        <f t="shared" si="154"/>
        <v>9366</v>
      </c>
      <c r="J391" s="56">
        <f t="shared" si="138"/>
        <v>65322</v>
      </c>
      <c r="K391" s="35"/>
      <c r="L391" s="31"/>
    </row>
    <row r="392" spans="1:12">
      <c r="A392" s="53" t="s">
        <v>176</v>
      </c>
      <c r="B392" s="54">
        <v>0</v>
      </c>
      <c r="C392" s="55">
        <f>C398+C428</f>
        <v>0</v>
      </c>
      <c r="D392" s="55">
        <f t="shared" si="154"/>
        <v>0</v>
      </c>
      <c r="E392" s="55">
        <f t="shared" si="154"/>
        <v>0</v>
      </c>
      <c r="F392" s="55">
        <f t="shared" si="154"/>
        <v>0</v>
      </c>
      <c r="G392" s="55">
        <f t="shared" si="154"/>
        <v>0</v>
      </c>
      <c r="H392" s="55">
        <f t="shared" si="154"/>
        <v>0</v>
      </c>
      <c r="I392" s="55">
        <f t="shared" si="154"/>
        <v>0</v>
      </c>
      <c r="J392" s="55">
        <f t="shared" si="138"/>
        <v>0</v>
      </c>
    </row>
    <row r="393" spans="1:12" ht="24">
      <c r="A393" s="53" t="s">
        <v>169</v>
      </c>
      <c r="B393" s="54"/>
      <c r="C393" s="55">
        <f t="shared" si="154"/>
        <v>9366</v>
      </c>
      <c r="D393" s="55">
        <f t="shared" si="154"/>
        <v>9126</v>
      </c>
      <c r="E393" s="55">
        <f t="shared" si="154"/>
        <v>9366</v>
      </c>
      <c r="F393" s="55">
        <f t="shared" si="154"/>
        <v>9366</v>
      </c>
      <c r="G393" s="55">
        <f t="shared" si="154"/>
        <v>9366</v>
      </c>
      <c r="H393" s="55">
        <f t="shared" si="154"/>
        <v>9366</v>
      </c>
      <c r="I393" s="55">
        <f t="shared" si="154"/>
        <v>9366</v>
      </c>
      <c r="J393" s="55">
        <f t="shared" si="138"/>
        <v>65322</v>
      </c>
    </row>
    <row r="394" spans="1:12">
      <c r="A394" s="53" t="s">
        <v>7</v>
      </c>
      <c r="B394" s="54">
        <v>37055.9</v>
      </c>
      <c r="C394" s="55">
        <f>C400+C430</f>
        <v>9366</v>
      </c>
      <c r="D394" s="55">
        <f t="shared" si="154"/>
        <v>9126</v>
      </c>
      <c r="E394" s="55">
        <f t="shared" si="154"/>
        <v>9366</v>
      </c>
      <c r="F394" s="55">
        <f t="shared" si="154"/>
        <v>9366</v>
      </c>
      <c r="G394" s="55">
        <f t="shared" si="154"/>
        <v>9366</v>
      </c>
      <c r="H394" s="55">
        <f t="shared" si="154"/>
        <v>9366</v>
      </c>
      <c r="I394" s="55">
        <f t="shared" si="154"/>
        <v>9366</v>
      </c>
      <c r="J394" s="55">
        <f t="shared" si="138"/>
        <v>65322</v>
      </c>
    </row>
    <row r="395" spans="1:12">
      <c r="A395" s="53" t="s">
        <v>177</v>
      </c>
      <c r="B395" s="54">
        <v>0</v>
      </c>
      <c r="C395" s="55">
        <f t="shared" si="154"/>
        <v>0</v>
      </c>
      <c r="D395" s="55">
        <f t="shared" si="154"/>
        <v>0</v>
      </c>
      <c r="E395" s="55">
        <f t="shared" si="154"/>
        <v>0</v>
      </c>
      <c r="F395" s="55">
        <f t="shared" si="154"/>
        <v>0</v>
      </c>
      <c r="G395" s="55">
        <f t="shared" si="154"/>
        <v>0</v>
      </c>
      <c r="H395" s="55">
        <f t="shared" si="154"/>
        <v>0</v>
      </c>
      <c r="I395" s="55">
        <f t="shared" si="154"/>
        <v>0</v>
      </c>
      <c r="J395" s="55">
        <f t="shared" si="138"/>
        <v>0</v>
      </c>
    </row>
    <row r="396" spans="1:12">
      <c r="A396" s="53" t="s">
        <v>178</v>
      </c>
      <c r="B396" s="54">
        <v>0</v>
      </c>
      <c r="C396" s="55">
        <f t="shared" si="154"/>
        <v>0</v>
      </c>
      <c r="D396" s="55">
        <f t="shared" si="154"/>
        <v>0</v>
      </c>
      <c r="E396" s="55">
        <f t="shared" si="154"/>
        <v>0</v>
      </c>
      <c r="F396" s="55">
        <f t="shared" si="154"/>
        <v>0</v>
      </c>
      <c r="G396" s="55">
        <f t="shared" si="154"/>
        <v>0</v>
      </c>
      <c r="H396" s="55">
        <f t="shared" si="154"/>
        <v>0</v>
      </c>
      <c r="I396" s="55">
        <f t="shared" si="154"/>
        <v>0</v>
      </c>
      <c r="J396" s="55">
        <f t="shared" si="138"/>
        <v>0</v>
      </c>
    </row>
    <row r="397" spans="1:12" ht="49.5" customHeight="1">
      <c r="A397" s="139" t="s">
        <v>203</v>
      </c>
      <c r="B397" s="140">
        <v>9667</v>
      </c>
      <c r="C397" s="134">
        <f>C403</f>
        <v>3666</v>
      </c>
      <c r="D397" s="134">
        <f t="shared" ref="D397:I402" si="155">D403</f>
        <v>3666</v>
      </c>
      <c r="E397" s="134">
        <f t="shared" si="155"/>
        <v>3666</v>
      </c>
      <c r="F397" s="89">
        <f t="shared" si="155"/>
        <v>3666</v>
      </c>
      <c r="G397" s="89">
        <f t="shared" si="155"/>
        <v>3666</v>
      </c>
      <c r="H397" s="89">
        <f t="shared" si="155"/>
        <v>3666</v>
      </c>
      <c r="I397" s="89">
        <f t="shared" si="155"/>
        <v>3666</v>
      </c>
      <c r="J397" s="89">
        <f t="shared" si="138"/>
        <v>25662</v>
      </c>
    </row>
    <row r="398" spans="1:12">
      <c r="A398" s="53" t="s">
        <v>176</v>
      </c>
      <c r="B398" s="54">
        <v>0</v>
      </c>
      <c r="C398" s="55">
        <f t="shared" ref="C398:C402" si="156">C404</f>
        <v>0</v>
      </c>
      <c r="D398" s="55">
        <f t="shared" si="155"/>
        <v>0</v>
      </c>
      <c r="E398" s="55">
        <f t="shared" si="155"/>
        <v>0</v>
      </c>
      <c r="F398" s="55">
        <f t="shared" si="155"/>
        <v>0</v>
      </c>
      <c r="G398" s="55">
        <f t="shared" si="155"/>
        <v>0</v>
      </c>
      <c r="H398" s="55">
        <f t="shared" si="155"/>
        <v>0</v>
      </c>
      <c r="I398" s="55">
        <f t="shared" si="155"/>
        <v>0</v>
      </c>
      <c r="J398" s="55">
        <f t="shared" si="138"/>
        <v>0</v>
      </c>
    </row>
    <row r="399" spans="1:12" ht="24">
      <c r="A399" s="53" t="s">
        <v>169</v>
      </c>
      <c r="B399" s="54"/>
      <c r="C399" s="55">
        <f t="shared" si="156"/>
        <v>3666</v>
      </c>
      <c r="D399" s="55">
        <f t="shared" si="155"/>
        <v>3666</v>
      </c>
      <c r="E399" s="55">
        <f t="shared" si="155"/>
        <v>3666</v>
      </c>
      <c r="F399" s="55">
        <f t="shared" si="155"/>
        <v>3666</v>
      </c>
      <c r="G399" s="55">
        <f t="shared" si="155"/>
        <v>3666</v>
      </c>
      <c r="H399" s="55">
        <f t="shared" si="155"/>
        <v>3666</v>
      </c>
      <c r="I399" s="55">
        <f t="shared" si="155"/>
        <v>3666</v>
      </c>
      <c r="J399" s="55">
        <f t="shared" si="138"/>
        <v>25662</v>
      </c>
    </row>
    <row r="400" spans="1:12">
      <c r="A400" s="53" t="s">
        <v>7</v>
      </c>
      <c r="B400" s="54">
        <v>9667</v>
      </c>
      <c r="C400" s="55">
        <f t="shared" si="156"/>
        <v>3666</v>
      </c>
      <c r="D400" s="55">
        <f t="shared" si="155"/>
        <v>3666</v>
      </c>
      <c r="E400" s="55">
        <f t="shared" si="155"/>
        <v>3666</v>
      </c>
      <c r="F400" s="55">
        <f t="shared" si="155"/>
        <v>3666</v>
      </c>
      <c r="G400" s="55">
        <f t="shared" si="155"/>
        <v>3666</v>
      </c>
      <c r="H400" s="55">
        <f t="shared" si="155"/>
        <v>3666</v>
      </c>
      <c r="I400" s="55">
        <f t="shared" si="155"/>
        <v>3666</v>
      </c>
      <c r="J400" s="55">
        <f t="shared" si="138"/>
        <v>25662</v>
      </c>
    </row>
    <row r="401" spans="1:12">
      <c r="A401" s="53" t="s">
        <v>177</v>
      </c>
      <c r="B401" s="54">
        <v>0</v>
      </c>
      <c r="C401" s="55">
        <f t="shared" si="156"/>
        <v>0</v>
      </c>
      <c r="D401" s="55">
        <f t="shared" si="155"/>
        <v>0</v>
      </c>
      <c r="E401" s="55">
        <f t="shared" si="155"/>
        <v>0</v>
      </c>
      <c r="F401" s="55">
        <f t="shared" si="155"/>
        <v>0</v>
      </c>
      <c r="G401" s="55">
        <f t="shared" si="155"/>
        <v>0</v>
      </c>
      <c r="H401" s="55">
        <f t="shared" si="155"/>
        <v>0</v>
      </c>
      <c r="I401" s="55">
        <f t="shared" si="155"/>
        <v>0</v>
      </c>
      <c r="J401" s="55">
        <f t="shared" si="138"/>
        <v>0</v>
      </c>
    </row>
    <row r="402" spans="1:12">
      <c r="A402" s="53" t="s">
        <v>178</v>
      </c>
      <c r="B402" s="54">
        <v>0</v>
      </c>
      <c r="C402" s="55">
        <f t="shared" si="156"/>
        <v>0</v>
      </c>
      <c r="D402" s="55">
        <f t="shared" si="155"/>
        <v>0</v>
      </c>
      <c r="E402" s="55">
        <f t="shared" si="155"/>
        <v>0</v>
      </c>
      <c r="F402" s="55">
        <f t="shared" si="155"/>
        <v>0</v>
      </c>
      <c r="G402" s="55">
        <f t="shared" si="155"/>
        <v>0</v>
      </c>
      <c r="H402" s="55">
        <f t="shared" si="155"/>
        <v>0</v>
      </c>
      <c r="I402" s="55">
        <f t="shared" si="155"/>
        <v>0</v>
      </c>
      <c r="J402" s="55">
        <f t="shared" si="138"/>
        <v>0</v>
      </c>
    </row>
    <row r="403" spans="1:12" ht="36">
      <c r="A403" s="53" t="s">
        <v>253</v>
      </c>
      <c r="B403" s="54">
        <v>9667</v>
      </c>
      <c r="C403" s="55">
        <f>C404+C405+C408</f>
        <v>3666</v>
      </c>
      <c r="D403" s="55">
        <f t="shared" ref="D403:I403" si="157">D404+D405+D408</f>
        <v>3666</v>
      </c>
      <c r="E403" s="55">
        <f t="shared" si="157"/>
        <v>3666</v>
      </c>
      <c r="F403" s="55">
        <f t="shared" si="157"/>
        <v>3666</v>
      </c>
      <c r="G403" s="55">
        <f t="shared" si="157"/>
        <v>3666</v>
      </c>
      <c r="H403" s="55">
        <f t="shared" si="157"/>
        <v>3666</v>
      </c>
      <c r="I403" s="55">
        <f t="shared" si="157"/>
        <v>3666</v>
      </c>
      <c r="J403" s="55">
        <f t="shared" si="138"/>
        <v>25662</v>
      </c>
    </row>
    <row r="404" spans="1:12">
      <c r="A404" s="53" t="s">
        <v>176</v>
      </c>
      <c r="B404" s="54">
        <v>0</v>
      </c>
      <c r="C404" s="55">
        <f t="shared" ref="C404:I408" si="158">C416+C422</f>
        <v>0</v>
      </c>
      <c r="D404" s="55">
        <f t="shared" si="158"/>
        <v>0</v>
      </c>
      <c r="E404" s="55">
        <f t="shared" si="158"/>
        <v>0</v>
      </c>
      <c r="F404" s="55">
        <f t="shared" si="158"/>
        <v>0</v>
      </c>
      <c r="G404" s="55">
        <f t="shared" si="158"/>
        <v>0</v>
      </c>
      <c r="H404" s="55">
        <f t="shared" si="158"/>
        <v>0</v>
      </c>
      <c r="I404" s="55">
        <f t="shared" si="158"/>
        <v>0</v>
      </c>
      <c r="J404" s="55">
        <f t="shared" si="138"/>
        <v>0</v>
      </c>
    </row>
    <row r="405" spans="1:12" ht="24">
      <c r="A405" s="53" t="s">
        <v>169</v>
      </c>
      <c r="B405" s="54"/>
      <c r="C405" s="55">
        <f>C406+C407</f>
        <v>3666</v>
      </c>
      <c r="D405" s="55">
        <f t="shared" ref="D405:I405" si="159">D406+D407</f>
        <v>3666</v>
      </c>
      <c r="E405" s="55">
        <f t="shared" si="159"/>
        <v>3666</v>
      </c>
      <c r="F405" s="55">
        <f t="shared" si="159"/>
        <v>3666</v>
      </c>
      <c r="G405" s="55">
        <f t="shared" si="159"/>
        <v>3666</v>
      </c>
      <c r="H405" s="55">
        <f t="shared" si="159"/>
        <v>3666</v>
      </c>
      <c r="I405" s="55">
        <f t="shared" si="159"/>
        <v>3666</v>
      </c>
      <c r="J405" s="55">
        <f t="shared" si="138"/>
        <v>25662</v>
      </c>
    </row>
    <row r="406" spans="1:12">
      <c r="A406" s="53" t="s">
        <v>7</v>
      </c>
      <c r="B406" s="54">
        <v>9667</v>
      </c>
      <c r="C406" s="55">
        <v>3666</v>
      </c>
      <c r="D406" s="55">
        <v>3666</v>
      </c>
      <c r="E406" s="55">
        <v>3666</v>
      </c>
      <c r="F406" s="55">
        <v>3666</v>
      </c>
      <c r="G406" s="55">
        <v>3666</v>
      </c>
      <c r="H406" s="55">
        <v>3666</v>
      </c>
      <c r="I406" s="55">
        <v>3666</v>
      </c>
      <c r="J406" s="55">
        <f t="shared" si="138"/>
        <v>25662</v>
      </c>
    </row>
    <row r="407" spans="1:12">
      <c r="A407" s="53" t="s">
        <v>177</v>
      </c>
      <c r="B407" s="54">
        <v>0</v>
      </c>
      <c r="C407" s="55">
        <f t="shared" si="158"/>
        <v>0</v>
      </c>
      <c r="D407" s="55">
        <f t="shared" si="158"/>
        <v>0</v>
      </c>
      <c r="E407" s="55">
        <f t="shared" si="158"/>
        <v>0</v>
      </c>
      <c r="F407" s="55">
        <f t="shared" si="158"/>
        <v>0</v>
      </c>
      <c r="G407" s="55">
        <f t="shared" si="158"/>
        <v>0</v>
      </c>
      <c r="H407" s="55">
        <f t="shared" si="158"/>
        <v>0</v>
      </c>
      <c r="I407" s="55">
        <f t="shared" si="158"/>
        <v>0</v>
      </c>
      <c r="J407" s="55">
        <f t="shared" si="138"/>
        <v>0</v>
      </c>
    </row>
    <row r="408" spans="1:12">
      <c r="A408" s="53" t="s">
        <v>178</v>
      </c>
      <c r="B408" s="54">
        <v>0</v>
      </c>
      <c r="C408" s="55">
        <f t="shared" si="158"/>
        <v>0</v>
      </c>
      <c r="D408" s="55">
        <f t="shared" si="158"/>
        <v>0</v>
      </c>
      <c r="E408" s="55">
        <f t="shared" si="158"/>
        <v>0</v>
      </c>
      <c r="F408" s="55">
        <f t="shared" si="158"/>
        <v>0</v>
      </c>
      <c r="G408" s="55">
        <f t="shared" si="158"/>
        <v>0</v>
      </c>
      <c r="H408" s="55">
        <f t="shared" si="158"/>
        <v>0</v>
      </c>
      <c r="I408" s="55">
        <f t="shared" si="158"/>
        <v>0</v>
      </c>
      <c r="J408" s="55">
        <f t="shared" si="138"/>
        <v>0</v>
      </c>
    </row>
    <row r="409" spans="1:12" s="40" customFormat="1" ht="36" hidden="1">
      <c r="A409" s="98" t="s">
        <v>209</v>
      </c>
      <c r="B409" s="99">
        <v>9667</v>
      </c>
      <c r="C409" s="100">
        <f>C421</f>
        <v>3666</v>
      </c>
      <c r="D409" s="100">
        <f t="shared" ref="D409:I409" si="160">D421</f>
        <v>3666</v>
      </c>
      <c r="E409" s="100">
        <f t="shared" si="160"/>
        <v>3666</v>
      </c>
      <c r="F409" s="100">
        <f t="shared" si="160"/>
        <v>3666</v>
      </c>
      <c r="G409" s="100">
        <f t="shared" si="160"/>
        <v>3666</v>
      </c>
      <c r="H409" s="100">
        <f t="shared" si="160"/>
        <v>3666</v>
      </c>
      <c r="I409" s="100">
        <f t="shared" si="160"/>
        <v>3666</v>
      </c>
      <c r="J409" s="100">
        <f t="shared" si="138"/>
        <v>25662</v>
      </c>
      <c r="K409" s="35"/>
      <c r="L409" s="39"/>
    </row>
    <row r="410" spans="1:12" s="40" customFormat="1" hidden="1">
      <c r="A410" s="98" t="s">
        <v>176</v>
      </c>
      <c r="B410" s="99">
        <v>0</v>
      </c>
      <c r="C410" s="100">
        <f t="shared" ref="C410:I414" si="161">C422</f>
        <v>0</v>
      </c>
      <c r="D410" s="100">
        <f t="shared" si="161"/>
        <v>0</v>
      </c>
      <c r="E410" s="100">
        <f t="shared" si="161"/>
        <v>0</v>
      </c>
      <c r="F410" s="100">
        <f t="shared" si="161"/>
        <v>0</v>
      </c>
      <c r="G410" s="100">
        <f t="shared" si="161"/>
        <v>0</v>
      </c>
      <c r="H410" s="100">
        <f t="shared" si="161"/>
        <v>0</v>
      </c>
      <c r="I410" s="100">
        <f t="shared" si="161"/>
        <v>0</v>
      </c>
      <c r="J410" s="100">
        <f t="shared" si="138"/>
        <v>0</v>
      </c>
      <c r="K410" s="35"/>
      <c r="L410" s="39"/>
    </row>
    <row r="411" spans="1:12" s="40" customFormat="1" ht="24" hidden="1">
      <c r="A411" s="98" t="s">
        <v>169</v>
      </c>
      <c r="B411" s="99"/>
      <c r="C411" s="100">
        <f t="shared" si="161"/>
        <v>3666</v>
      </c>
      <c r="D411" s="100">
        <f t="shared" si="161"/>
        <v>3666</v>
      </c>
      <c r="E411" s="100">
        <f t="shared" si="161"/>
        <v>3666</v>
      </c>
      <c r="F411" s="100">
        <f t="shared" si="161"/>
        <v>3666</v>
      </c>
      <c r="G411" s="100">
        <f t="shared" si="161"/>
        <v>3666</v>
      </c>
      <c r="H411" s="100">
        <f t="shared" si="161"/>
        <v>3666</v>
      </c>
      <c r="I411" s="100">
        <f t="shared" si="161"/>
        <v>3666</v>
      </c>
      <c r="J411" s="100">
        <f t="shared" ref="J411:J480" si="162">SUM(C411:I411)</f>
        <v>25662</v>
      </c>
      <c r="K411" s="35"/>
      <c r="L411" s="39"/>
    </row>
    <row r="412" spans="1:12" s="40" customFormat="1" hidden="1">
      <c r="A412" s="98" t="s">
        <v>7</v>
      </c>
      <c r="B412" s="99">
        <v>9667</v>
      </c>
      <c r="C412" s="100">
        <f t="shared" si="161"/>
        <v>3666</v>
      </c>
      <c r="D412" s="100">
        <f t="shared" si="161"/>
        <v>3666</v>
      </c>
      <c r="E412" s="100">
        <f t="shared" si="161"/>
        <v>3666</v>
      </c>
      <c r="F412" s="100">
        <f t="shared" si="161"/>
        <v>3666</v>
      </c>
      <c r="G412" s="100">
        <f t="shared" si="161"/>
        <v>3666</v>
      </c>
      <c r="H412" s="100">
        <f t="shared" si="161"/>
        <v>3666</v>
      </c>
      <c r="I412" s="100">
        <f t="shared" si="161"/>
        <v>3666</v>
      </c>
      <c r="J412" s="100">
        <f t="shared" si="162"/>
        <v>25662</v>
      </c>
      <c r="K412" s="35"/>
      <c r="L412" s="39"/>
    </row>
    <row r="413" spans="1:12" s="40" customFormat="1" hidden="1">
      <c r="A413" s="98" t="s">
        <v>177</v>
      </c>
      <c r="B413" s="99">
        <v>0</v>
      </c>
      <c r="C413" s="100">
        <f t="shared" si="161"/>
        <v>0</v>
      </c>
      <c r="D413" s="100">
        <f t="shared" si="161"/>
        <v>0</v>
      </c>
      <c r="E413" s="100">
        <f t="shared" si="161"/>
        <v>0</v>
      </c>
      <c r="F413" s="100">
        <f t="shared" si="161"/>
        <v>0</v>
      </c>
      <c r="G413" s="100">
        <f t="shared" si="161"/>
        <v>0</v>
      </c>
      <c r="H413" s="100">
        <f t="shared" si="161"/>
        <v>0</v>
      </c>
      <c r="I413" s="100">
        <f t="shared" si="161"/>
        <v>0</v>
      </c>
      <c r="J413" s="100">
        <f t="shared" si="162"/>
        <v>0</v>
      </c>
      <c r="K413" s="35"/>
      <c r="L413" s="39"/>
    </row>
    <row r="414" spans="1:12" s="40" customFormat="1" hidden="1">
      <c r="A414" s="98" t="s">
        <v>178</v>
      </c>
      <c r="B414" s="99">
        <v>0</v>
      </c>
      <c r="C414" s="100">
        <f t="shared" si="161"/>
        <v>0</v>
      </c>
      <c r="D414" s="100">
        <f t="shared" si="161"/>
        <v>0</v>
      </c>
      <c r="E414" s="100">
        <f t="shared" si="161"/>
        <v>0</v>
      </c>
      <c r="F414" s="100">
        <f t="shared" si="161"/>
        <v>0</v>
      </c>
      <c r="G414" s="100">
        <f t="shared" si="161"/>
        <v>0</v>
      </c>
      <c r="H414" s="100">
        <f t="shared" si="161"/>
        <v>0</v>
      </c>
      <c r="I414" s="100">
        <f t="shared" si="161"/>
        <v>0</v>
      </c>
      <c r="J414" s="100">
        <f t="shared" si="162"/>
        <v>0</v>
      </c>
      <c r="K414" s="35"/>
      <c r="L414" s="39"/>
    </row>
    <row r="415" spans="1:12" s="40" customFormat="1" ht="108" hidden="1">
      <c r="A415" s="98" t="s">
        <v>196</v>
      </c>
      <c r="B415" s="99">
        <v>9667</v>
      </c>
      <c r="C415" s="100">
        <f>C416+C417</f>
        <v>1627.7</v>
      </c>
      <c r="D415" s="100">
        <f t="shared" ref="D415:I415" si="163">D416+D417</f>
        <v>1627.7</v>
      </c>
      <c r="E415" s="100">
        <f t="shared" si="163"/>
        <v>1627.7</v>
      </c>
      <c r="F415" s="100">
        <f t="shared" si="163"/>
        <v>1627.7</v>
      </c>
      <c r="G415" s="100">
        <f t="shared" si="163"/>
        <v>1627.7</v>
      </c>
      <c r="H415" s="100">
        <f t="shared" si="163"/>
        <v>1627.7</v>
      </c>
      <c r="I415" s="100">
        <f t="shared" si="163"/>
        <v>1627.7</v>
      </c>
      <c r="J415" s="100">
        <f t="shared" si="162"/>
        <v>11393.900000000001</v>
      </c>
      <c r="K415" s="35"/>
      <c r="L415" s="39"/>
    </row>
    <row r="416" spans="1:12" s="40" customFormat="1" hidden="1">
      <c r="A416" s="98" t="s">
        <v>176</v>
      </c>
      <c r="B416" s="99">
        <v>0</v>
      </c>
      <c r="C416" s="100">
        <v>0</v>
      </c>
      <c r="D416" s="100">
        <v>0</v>
      </c>
      <c r="E416" s="100">
        <v>0</v>
      </c>
      <c r="F416" s="100">
        <v>0</v>
      </c>
      <c r="G416" s="100">
        <v>0</v>
      </c>
      <c r="H416" s="100">
        <v>0</v>
      </c>
      <c r="I416" s="100">
        <v>0</v>
      </c>
      <c r="J416" s="100">
        <f t="shared" si="162"/>
        <v>0</v>
      </c>
      <c r="K416" s="35"/>
      <c r="L416" s="39"/>
    </row>
    <row r="417" spans="1:12" s="40" customFormat="1" ht="24" hidden="1">
      <c r="A417" s="98" t="s">
        <v>169</v>
      </c>
      <c r="B417" s="99"/>
      <c r="C417" s="100">
        <f>SUM(C418:C420)</f>
        <v>1627.7</v>
      </c>
      <c r="D417" s="100">
        <f t="shared" ref="D417:I417" si="164">SUM(D418:D420)</f>
        <v>1627.7</v>
      </c>
      <c r="E417" s="100">
        <f t="shared" si="164"/>
        <v>1627.7</v>
      </c>
      <c r="F417" s="100">
        <f t="shared" si="164"/>
        <v>1627.7</v>
      </c>
      <c r="G417" s="100">
        <f t="shared" si="164"/>
        <v>1627.7</v>
      </c>
      <c r="H417" s="100">
        <f t="shared" si="164"/>
        <v>1627.7</v>
      </c>
      <c r="I417" s="100">
        <f t="shared" si="164"/>
        <v>1627.7</v>
      </c>
      <c r="J417" s="100">
        <f t="shared" si="162"/>
        <v>11393.900000000001</v>
      </c>
      <c r="K417" s="35"/>
      <c r="L417" s="39"/>
    </row>
    <row r="418" spans="1:12" s="40" customFormat="1" hidden="1">
      <c r="A418" s="98" t="s">
        <v>7</v>
      </c>
      <c r="B418" s="99">
        <v>9667</v>
      </c>
      <c r="C418" s="100">
        <f>1381+246.7</f>
        <v>1627.7</v>
      </c>
      <c r="D418" s="100">
        <f t="shared" ref="D418:I418" si="165">1381+246.7</f>
        <v>1627.7</v>
      </c>
      <c r="E418" s="100">
        <f t="shared" si="165"/>
        <v>1627.7</v>
      </c>
      <c r="F418" s="100">
        <f t="shared" si="165"/>
        <v>1627.7</v>
      </c>
      <c r="G418" s="100">
        <f t="shared" si="165"/>
        <v>1627.7</v>
      </c>
      <c r="H418" s="100">
        <f t="shared" si="165"/>
        <v>1627.7</v>
      </c>
      <c r="I418" s="100">
        <f t="shared" si="165"/>
        <v>1627.7</v>
      </c>
      <c r="J418" s="100">
        <f t="shared" si="162"/>
        <v>11393.900000000001</v>
      </c>
      <c r="K418" s="35"/>
      <c r="L418" s="39"/>
    </row>
    <row r="419" spans="1:12" s="40" customFormat="1" hidden="1">
      <c r="A419" s="98" t="s">
        <v>177</v>
      </c>
      <c r="B419" s="99">
        <v>0</v>
      </c>
      <c r="C419" s="100">
        <v>0</v>
      </c>
      <c r="D419" s="100">
        <v>0</v>
      </c>
      <c r="E419" s="100">
        <v>0</v>
      </c>
      <c r="F419" s="100">
        <v>0</v>
      </c>
      <c r="G419" s="100">
        <v>0</v>
      </c>
      <c r="H419" s="100">
        <v>0</v>
      </c>
      <c r="I419" s="100">
        <v>0</v>
      </c>
      <c r="J419" s="100">
        <f t="shared" si="162"/>
        <v>0</v>
      </c>
      <c r="K419" s="35"/>
      <c r="L419" s="39"/>
    </row>
    <row r="420" spans="1:12" s="40" customFormat="1" hidden="1">
      <c r="A420" s="98" t="s">
        <v>178</v>
      </c>
      <c r="B420" s="99">
        <v>0</v>
      </c>
      <c r="C420" s="100">
        <v>0</v>
      </c>
      <c r="D420" s="100">
        <v>0</v>
      </c>
      <c r="E420" s="100">
        <v>0</v>
      </c>
      <c r="F420" s="100">
        <v>0</v>
      </c>
      <c r="G420" s="100">
        <v>0</v>
      </c>
      <c r="H420" s="100">
        <v>0</v>
      </c>
      <c r="I420" s="100">
        <v>0</v>
      </c>
      <c r="J420" s="100">
        <f t="shared" si="162"/>
        <v>0</v>
      </c>
      <c r="K420" s="35"/>
      <c r="L420" s="39"/>
    </row>
    <row r="421" spans="1:12" s="40" customFormat="1" ht="36" hidden="1">
      <c r="A421" s="98" t="s">
        <v>197</v>
      </c>
      <c r="B421" s="99">
        <v>27388.9</v>
      </c>
      <c r="C421" s="100">
        <f>C422+C423</f>
        <v>3666</v>
      </c>
      <c r="D421" s="100">
        <f t="shared" ref="D421:I421" si="166">D422+D423</f>
        <v>3666</v>
      </c>
      <c r="E421" s="100">
        <f t="shared" si="166"/>
        <v>3666</v>
      </c>
      <c r="F421" s="100">
        <f t="shared" si="166"/>
        <v>3666</v>
      </c>
      <c r="G421" s="100">
        <f t="shared" si="166"/>
        <v>3666</v>
      </c>
      <c r="H421" s="100">
        <f t="shared" si="166"/>
        <v>3666</v>
      </c>
      <c r="I421" s="100">
        <f t="shared" si="166"/>
        <v>3666</v>
      </c>
      <c r="J421" s="100">
        <f t="shared" si="162"/>
        <v>25662</v>
      </c>
      <c r="K421" s="35"/>
      <c r="L421" s="39"/>
    </row>
    <row r="422" spans="1:12" s="40" customFormat="1" hidden="1">
      <c r="A422" s="98" t="s">
        <v>176</v>
      </c>
      <c r="B422" s="99">
        <v>0</v>
      </c>
      <c r="C422" s="100">
        <v>0</v>
      </c>
      <c r="D422" s="100">
        <v>0</v>
      </c>
      <c r="E422" s="100">
        <v>0</v>
      </c>
      <c r="F422" s="100">
        <v>0</v>
      </c>
      <c r="G422" s="100">
        <v>0</v>
      </c>
      <c r="H422" s="100">
        <v>0</v>
      </c>
      <c r="I422" s="100">
        <v>0</v>
      </c>
      <c r="J422" s="100">
        <f t="shared" si="162"/>
        <v>0</v>
      </c>
      <c r="K422" s="35"/>
      <c r="L422" s="39"/>
    </row>
    <row r="423" spans="1:12" s="40" customFormat="1" ht="24" hidden="1">
      <c r="A423" s="98" t="s">
        <v>169</v>
      </c>
      <c r="B423" s="99"/>
      <c r="C423" s="100">
        <f>SUM(C424:C426)</f>
        <v>3666</v>
      </c>
      <c r="D423" s="100">
        <f t="shared" ref="D423:I423" si="167">SUM(D424:D426)</f>
        <v>3666</v>
      </c>
      <c r="E423" s="100">
        <f t="shared" si="167"/>
        <v>3666</v>
      </c>
      <c r="F423" s="100">
        <f t="shared" si="167"/>
        <v>3666</v>
      </c>
      <c r="G423" s="100">
        <f t="shared" si="167"/>
        <v>3666</v>
      </c>
      <c r="H423" s="100">
        <f t="shared" si="167"/>
        <v>3666</v>
      </c>
      <c r="I423" s="100">
        <f t="shared" si="167"/>
        <v>3666</v>
      </c>
      <c r="J423" s="100">
        <f t="shared" si="162"/>
        <v>25662</v>
      </c>
      <c r="K423" s="35"/>
      <c r="L423" s="39"/>
    </row>
    <row r="424" spans="1:12" s="40" customFormat="1" hidden="1">
      <c r="A424" s="98" t="s">
        <v>7</v>
      </c>
      <c r="B424" s="99">
        <v>27388.9</v>
      </c>
      <c r="C424" s="100">
        <f>3912.7-246.7</f>
        <v>3666</v>
      </c>
      <c r="D424" s="100">
        <f t="shared" ref="D424:I424" si="168">3912.7-246.7</f>
        <v>3666</v>
      </c>
      <c r="E424" s="100">
        <f t="shared" si="168"/>
        <v>3666</v>
      </c>
      <c r="F424" s="100">
        <f t="shared" si="168"/>
        <v>3666</v>
      </c>
      <c r="G424" s="100">
        <f t="shared" si="168"/>
        <v>3666</v>
      </c>
      <c r="H424" s="100">
        <f t="shared" si="168"/>
        <v>3666</v>
      </c>
      <c r="I424" s="100">
        <f t="shared" si="168"/>
        <v>3666</v>
      </c>
      <c r="J424" s="100">
        <f t="shared" si="162"/>
        <v>25662</v>
      </c>
      <c r="K424" s="35"/>
      <c r="L424" s="39"/>
    </row>
    <row r="425" spans="1:12" s="40" customFormat="1" hidden="1">
      <c r="A425" s="98" t="s">
        <v>177</v>
      </c>
      <c r="B425" s="99">
        <v>0</v>
      </c>
      <c r="C425" s="100">
        <v>0</v>
      </c>
      <c r="D425" s="100">
        <v>0</v>
      </c>
      <c r="E425" s="100">
        <v>0</v>
      </c>
      <c r="F425" s="100">
        <v>0</v>
      </c>
      <c r="G425" s="100">
        <v>0</v>
      </c>
      <c r="H425" s="100">
        <v>0</v>
      </c>
      <c r="I425" s="100">
        <v>0</v>
      </c>
      <c r="J425" s="100">
        <f t="shared" si="162"/>
        <v>0</v>
      </c>
      <c r="K425" s="35"/>
      <c r="L425" s="39"/>
    </row>
    <row r="426" spans="1:12" s="40" customFormat="1" hidden="1">
      <c r="A426" s="98" t="s">
        <v>178</v>
      </c>
      <c r="B426" s="99">
        <v>0</v>
      </c>
      <c r="C426" s="100">
        <v>0</v>
      </c>
      <c r="D426" s="100">
        <v>0</v>
      </c>
      <c r="E426" s="100">
        <v>0</v>
      </c>
      <c r="F426" s="100">
        <v>0</v>
      </c>
      <c r="G426" s="100">
        <v>0</v>
      </c>
      <c r="H426" s="100">
        <v>0</v>
      </c>
      <c r="I426" s="100">
        <v>0</v>
      </c>
      <c r="J426" s="100">
        <f t="shared" si="162"/>
        <v>0</v>
      </c>
      <c r="K426" s="35"/>
      <c r="L426" s="39"/>
    </row>
    <row r="427" spans="1:12" s="32" customFormat="1" ht="39.75" customHeight="1">
      <c r="A427" s="139" t="s">
        <v>222</v>
      </c>
      <c r="B427" s="140">
        <v>60597.7</v>
      </c>
      <c r="C427" s="134">
        <f>C433</f>
        <v>5700</v>
      </c>
      <c r="D427" s="134">
        <f t="shared" ref="D427:I427" si="169">D433</f>
        <v>5460</v>
      </c>
      <c r="E427" s="134">
        <f t="shared" si="169"/>
        <v>5700</v>
      </c>
      <c r="F427" s="89">
        <f t="shared" si="169"/>
        <v>5700</v>
      </c>
      <c r="G427" s="89">
        <f t="shared" si="169"/>
        <v>5700</v>
      </c>
      <c r="H427" s="89">
        <f t="shared" si="169"/>
        <v>5700</v>
      </c>
      <c r="I427" s="89">
        <f t="shared" si="169"/>
        <v>5700</v>
      </c>
      <c r="J427" s="89">
        <f t="shared" si="162"/>
        <v>39660</v>
      </c>
      <c r="K427" s="35"/>
      <c r="L427" s="31"/>
    </row>
    <row r="428" spans="1:12">
      <c r="A428" s="53" t="s">
        <v>176</v>
      </c>
      <c r="B428" s="54">
        <v>2950</v>
      </c>
      <c r="C428" s="55">
        <f t="shared" ref="C428:I432" si="170">C434</f>
        <v>0</v>
      </c>
      <c r="D428" s="55">
        <f t="shared" si="170"/>
        <v>0</v>
      </c>
      <c r="E428" s="55">
        <f t="shared" si="170"/>
        <v>0</v>
      </c>
      <c r="F428" s="55">
        <f t="shared" si="170"/>
        <v>0</v>
      </c>
      <c r="G428" s="55">
        <f t="shared" si="170"/>
        <v>0</v>
      </c>
      <c r="H428" s="55">
        <f t="shared" si="170"/>
        <v>0</v>
      </c>
      <c r="I428" s="55">
        <f t="shared" si="170"/>
        <v>0</v>
      </c>
      <c r="J428" s="55">
        <f t="shared" si="162"/>
        <v>0</v>
      </c>
    </row>
    <row r="429" spans="1:12" ht="24">
      <c r="A429" s="53" t="s">
        <v>169</v>
      </c>
      <c r="B429" s="54">
        <v>57647.7</v>
      </c>
      <c r="C429" s="55">
        <f>C435</f>
        <v>5700</v>
      </c>
      <c r="D429" s="55">
        <f t="shared" si="170"/>
        <v>5460</v>
      </c>
      <c r="E429" s="55">
        <f t="shared" si="170"/>
        <v>5700</v>
      </c>
      <c r="F429" s="55">
        <f t="shared" si="170"/>
        <v>5700</v>
      </c>
      <c r="G429" s="55">
        <f t="shared" si="170"/>
        <v>5700</v>
      </c>
      <c r="H429" s="55">
        <f t="shared" si="170"/>
        <v>5700</v>
      </c>
      <c r="I429" s="55">
        <f t="shared" si="170"/>
        <v>5700</v>
      </c>
      <c r="J429" s="55">
        <f t="shared" si="162"/>
        <v>39660</v>
      </c>
    </row>
    <row r="430" spans="1:12">
      <c r="A430" s="53" t="s">
        <v>7</v>
      </c>
      <c r="B430" s="54">
        <v>2950</v>
      </c>
      <c r="C430" s="55">
        <f t="shared" si="170"/>
        <v>5700</v>
      </c>
      <c r="D430" s="55">
        <f t="shared" si="170"/>
        <v>5460</v>
      </c>
      <c r="E430" s="55">
        <f t="shared" si="170"/>
        <v>5700</v>
      </c>
      <c r="F430" s="55">
        <f t="shared" si="170"/>
        <v>5700</v>
      </c>
      <c r="G430" s="55">
        <f t="shared" si="170"/>
        <v>5700</v>
      </c>
      <c r="H430" s="55">
        <f t="shared" si="170"/>
        <v>5700</v>
      </c>
      <c r="I430" s="55">
        <f t="shared" si="170"/>
        <v>5700</v>
      </c>
      <c r="J430" s="55">
        <f t="shared" si="162"/>
        <v>39660</v>
      </c>
    </row>
    <row r="431" spans="1:12">
      <c r="A431" s="53" t="s">
        <v>177</v>
      </c>
      <c r="B431" s="54">
        <v>0</v>
      </c>
      <c r="C431" s="55">
        <f t="shared" si="170"/>
        <v>0</v>
      </c>
      <c r="D431" s="55">
        <f t="shared" si="170"/>
        <v>0</v>
      </c>
      <c r="E431" s="55">
        <f t="shared" si="170"/>
        <v>0</v>
      </c>
      <c r="F431" s="55">
        <f t="shared" si="170"/>
        <v>0</v>
      </c>
      <c r="G431" s="55">
        <f t="shared" si="170"/>
        <v>0</v>
      </c>
      <c r="H431" s="55">
        <f t="shared" si="170"/>
        <v>0</v>
      </c>
      <c r="I431" s="55">
        <f t="shared" si="170"/>
        <v>0</v>
      </c>
      <c r="J431" s="55">
        <f t="shared" si="162"/>
        <v>0</v>
      </c>
    </row>
    <row r="432" spans="1:12">
      <c r="A432" s="53" t="s">
        <v>178</v>
      </c>
      <c r="B432" s="54">
        <v>0</v>
      </c>
      <c r="C432" s="55">
        <f t="shared" si="170"/>
        <v>0</v>
      </c>
      <c r="D432" s="55">
        <f t="shared" si="170"/>
        <v>0</v>
      </c>
      <c r="E432" s="55">
        <f t="shared" si="170"/>
        <v>0</v>
      </c>
      <c r="F432" s="55">
        <f t="shared" si="170"/>
        <v>0</v>
      </c>
      <c r="G432" s="55">
        <f t="shared" si="170"/>
        <v>0</v>
      </c>
      <c r="H432" s="55">
        <f t="shared" si="170"/>
        <v>0</v>
      </c>
      <c r="I432" s="55">
        <f t="shared" si="170"/>
        <v>0</v>
      </c>
      <c r="J432" s="55">
        <f t="shared" si="162"/>
        <v>0</v>
      </c>
    </row>
    <row r="433" spans="1:12" ht="36" customHeight="1">
      <c r="A433" s="94" t="s">
        <v>254</v>
      </c>
      <c r="B433" s="54">
        <v>700</v>
      </c>
      <c r="C433" s="77">
        <f>C434+C435+C438</f>
        <v>5700</v>
      </c>
      <c r="D433" s="77">
        <f t="shared" ref="D433:I433" si="171">D434+D435+D438</f>
        <v>5460</v>
      </c>
      <c r="E433" s="77">
        <f t="shared" si="171"/>
        <v>5700</v>
      </c>
      <c r="F433" s="55">
        <f t="shared" si="171"/>
        <v>5700</v>
      </c>
      <c r="G433" s="55">
        <f t="shared" si="171"/>
        <v>5700</v>
      </c>
      <c r="H433" s="55">
        <f t="shared" si="171"/>
        <v>5700</v>
      </c>
      <c r="I433" s="55">
        <f t="shared" si="171"/>
        <v>5700</v>
      </c>
      <c r="J433" s="55">
        <f t="shared" ref="J433:J438" si="172">SUM(C433:I433)</f>
        <v>39660</v>
      </c>
    </row>
    <row r="434" spans="1:12">
      <c r="A434" s="53" t="s">
        <v>176</v>
      </c>
      <c r="B434" s="54">
        <v>2950</v>
      </c>
      <c r="C434" s="55">
        <f t="shared" ref="C434:I438" si="173">C440+C446</f>
        <v>0</v>
      </c>
      <c r="D434" s="55">
        <f t="shared" si="173"/>
        <v>0</v>
      </c>
      <c r="E434" s="55">
        <f t="shared" si="173"/>
        <v>0</v>
      </c>
      <c r="F434" s="55">
        <f t="shared" si="173"/>
        <v>0</v>
      </c>
      <c r="G434" s="55">
        <f t="shared" si="173"/>
        <v>0</v>
      </c>
      <c r="H434" s="55">
        <f t="shared" si="173"/>
        <v>0</v>
      </c>
      <c r="I434" s="55">
        <f t="shared" si="173"/>
        <v>0</v>
      </c>
      <c r="J434" s="55">
        <f t="shared" si="172"/>
        <v>0</v>
      </c>
    </row>
    <row r="435" spans="1:12" ht="24">
      <c r="A435" s="53" t="s">
        <v>169</v>
      </c>
      <c r="B435" s="54"/>
      <c r="C435" s="55">
        <f>C436+C437</f>
        <v>5700</v>
      </c>
      <c r="D435" s="55">
        <f t="shared" ref="D435:I435" si="174">D436+D437</f>
        <v>5460</v>
      </c>
      <c r="E435" s="55">
        <f t="shared" si="174"/>
        <v>5700</v>
      </c>
      <c r="F435" s="55">
        <f t="shared" si="174"/>
        <v>5700</v>
      </c>
      <c r="G435" s="55">
        <f t="shared" si="174"/>
        <v>5700</v>
      </c>
      <c r="H435" s="55">
        <f t="shared" si="174"/>
        <v>5700</v>
      </c>
      <c r="I435" s="55">
        <f t="shared" si="174"/>
        <v>5700</v>
      </c>
      <c r="J435" s="55">
        <f t="shared" si="172"/>
        <v>39660</v>
      </c>
    </row>
    <row r="436" spans="1:12">
      <c r="A436" s="53" t="s">
        <v>7</v>
      </c>
      <c r="B436" s="54">
        <v>700</v>
      </c>
      <c r="C436" s="55">
        <v>5700</v>
      </c>
      <c r="D436" s="55">
        <v>5460</v>
      </c>
      <c r="E436" s="55">
        <v>5700</v>
      </c>
      <c r="F436" s="55">
        <v>5700</v>
      </c>
      <c r="G436" s="55">
        <v>5700</v>
      </c>
      <c r="H436" s="55">
        <v>5700</v>
      </c>
      <c r="I436" s="55">
        <v>5700</v>
      </c>
      <c r="J436" s="55">
        <f t="shared" si="172"/>
        <v>39660</v>
      </c>
    </row>
    <row r="437" spans="1:12">
      <c r="A437" s="53" t="s">
        <v>177</v>
      </c>
      <c r="B437" s="54">
        <v>0</v>
      </c>
      <c r="C437" s="55">
        <f t="shared" si="173"/>
        <v>0</v>
      </c>
      <c r="D437" s="55">
        <f t="shared" si="173"/>
        <v>0</v>
      </c>
      <c r="E437" s="55">
        <f t="shared" si="173"/>
        <v>0</v>
      </c>
      <c r="F437" s="55">
        <f t="shared" si="173"/>
        <v>0</v>
      </c>
      <c r="G437" s="55">
        <f t="shared" si="173"/>
        <v>0</v>
      </c>
      <c r="H437" s="55">
        <f t="shared" si="173"/>
        <v>0</v>
      </c>
      <c r="I437" s="55">
        <f t="shared" si="173"/>
        <v>0</v>
      </c>
      <c r="J437" s="55">
        <f t="shared" si="172"/>
        <v>0</v>
      </c>
    </row>
    <row r="438" spans="1:12">
      <c r="A438" s="53" t="s">
        <v>178</v>
      </c>
      <c r="B438" s="54">
        <v>0</v>
      </c>
      <c r="C438" s="55">
        <f t="shared" si="173"/>
        <v>0</v>
      </c>
      <c r="D438" s="55">
        <f t="shared" si="173"/>
        <v>0</v>
      </c>
      <c r="E438" s="55">
        <f t="shared" si="173"/>
        <v>0</v>
      </c>
      <c r="F438" s="55">
        <f t="shared" si="173"/>
        <v>0</v>
      </c>
      <c r="G438" s="55">
        <f t="shared" si="173"/>
        <v>0</v>
      </c>
      <c r="H438" s="55">
        <f t="shared" si="173"/>
        <v>0</v>
      </c>
      <c r="I438" s="55">
        <f t="shared" si="173"/>
        <v>0</v>
      </c>
      <c r="J438" s="55">
        <f t="shared" si="172"/>
        <v>0</v>
      </c>
    </row>
    <row r="439" spans="1:12" s="40" customFormat="1" ht="36" hidden="1">
      <c r="A439" s="98" t="s">
        <v>210</v>
      </c>
      <c r="B439" s="99">
        <v>700</v>
      </c>
      <c r="C439" s="100">
        <f>C440+C441</f>
        <v>1650</v>
      </c>
      <c r="D439" s="100">
        <f t="shared" ref="D439:I439" si="175">D440+D441</f>
        <v>1410</v>
      </c>
      <c r="E439" s="100">
        <f t="shared" si="175"/>
        <v>1410</v>
      </c>
      <c r="F439" s="100">
        <f t="shared" si="175"/>
        <v>1410</v>
      </c>
      <c r="G439" s="100">
        <f t="shared" si="175"/>
        <v>1410</v>
      </c>
      <c r="H439" s="100">
        <f t="shared" si="175"/>
        <v>1410</v>
      </c>
      <c r="I439" s="100">
        <f t="shared" si="175"/>
        <v>1410</v>
      </c>
      <c r="J439" s="100">
        <f t="shared" si="162"/>
        <v>10110</v>
      </c>
      <c r="K439" s="35"/>
      <c r="L439" s="39"/>
    </row>
    <row r="440" spans="1:12" s="40" customFormat="1" hidden="1">
      <c r="A440" s="98" t="s">
        <v>176</v>
      </c>
      <c r="B440" s="99">
        <v>2950</v>
      </c>
      <c r="C440" s="100">
        <v>0</v>
      </c>
      <c r="D440" s="100">
        <v>0</v>
      </c>
      <c r="E440" s="100">
        <v>0</v>
      </c>
      <c r="F440" s="100">
        <v>0</v>
      </c>
      <c r="G440" s="100">
        <v>0</v>
      </c>
      <c r="H440" s="100">
        <v>0</v>
      </c>
      <c r="I440" s="100">
        <v>0</v>
      </c>
      <c r="J440" s="100">
        <f t="shared" si="162"/>
        <v>0</v>
      </c>
      <c r="K440" s="35"/>
      <c r="L440" s="39"/>
    </row>
    <row r="441" spans="1:12" s="40" customFormat="1" ht="24" hidden="1">
      <c r="A441" s="98" t="s">
        <v>169</v>
      </c>
      <c r="B441" s="99"/>
      <c r="C441" s="100">
        <f>C442+C443+C444</f>
        <v>1650</v>
      </c>
      <c r="D441" s="100">
        <f t="shared" ref="D441:I441" si="176">D442+D443+D444</f>
        <v>1410</v>
      </c>
      <c r="E441" s="100">
        <f t="shared" si="176"/>
        <v>1410</v>
      </c>
      <c r="F441" s="100">
        <f t="shared" si="176"/>
        <v>1410</v>
      </c>
      <c r="G441" s="100">
        <f t="shared" si="176"/>
        <v>1410</v>
      </c>
      <c r="H441" s="100">
        <f t="shared" si="176"/>
        <v>1410</v>
      </c>
      <c r="I441" s="100">
        <f t="shared" si="176"/>
        <v>1410</v>
      </c>
      <c r="J441" s="100">
        <f t="shared" si="162"/>
        <v>10110</v>
      </c>
      <c r="K441" s="35"/>
      <c r="L441" s="39"/>
    </row>
    <row r="442" spans="1:12" s="40" customFormat="1" hidden="1">
      <c r="A442" s="98" t="s">
        <v>7</v>
      </c>
      <c r="B442" s="99">
        <v>700</v>
      </c>
      <c r="C442" s="100">
        <v>1650</v>
      </c>
      <c r="D442" s="100">
        <v>1410</v>
      </c>
      <c r="E442" s="100">
        <v>1410</v>
      </c>
      <c r="F442" s="100">
        <v>1410</v>
      </c>
      <c r="G442" s="100">
        <v>1410</v>
      </c>
      <c r="H442" s="100">
        <v>1410</v>
      </c>
      <c r="I442" s="100">
        <v>1410</v>
      </c>
      <c r="J442" s="100">
        <f t="shared" si="162"/>
        <v>10110</v>
      </c>
      <c r="K442" s="35"/>
      <c r="L442" s="39"/>
    </row>
    <row r="443" spans="1:12" s="40" customFormat="1" hidden="1">
      <c r="A443" s="98" t="s">
        <v>177</v>
      </c>
      <c r="B443" s="99">
        <v>0</v>
      </c>
      <c r="C443" s="100">
        <f t="shared" ref="C443:I444" si="177">C455+C461+C467</f>
        <v>0</v>
      </c>
      <c r="D443" s="100">
        <f t="shared" si="177"/>
        <v>0</v>
      </c>
      <c r="E443" s="100">
        <f t="shared" si="177"/>
        <v>0</v>
      </c>
      <c r="F443" s="100">
        <f t="shared" si="177"/>
        <v>0</v>
      </c>
      <c r="G443" s="100">
        <f t="shared" si="177"/>
        <v>0</v>
      </c>
      <c r="H443" s="100">
        <f t="shared" si="177"/>
        <v>0</v>
      </c>
      <c r="I443" s="100">
        <f t="shared" si="177"/>
        <v>0</v>
      </c>
      <c r="J443" s="100">
        <f t="shared" si="162"/>
        <v>0</v>
      </c>
      <c r="K443" s="35"/>
      <c r="L443" s="39"/>
    </row>
    <row r="444" spans="1:12" s="40" customFormat="1" hidden="1">
      <c r="A444" s="98" t="s">
        <v>178</v>
      </c>
      <c r="B444" s="99">
        <v>0</v>
      </c>
      <c r="C444" s="100">
        <f t="shared" si="177"/>
        <v>0</v>
      </c>
      <c r="D444" s="100">
        <f t="shared" si="177"/>
        <v>0</v>
      </c>
      <c r="E444" s="100">
        <f t="shared" si="177"/>
        <v>0</v>
      </c>
      <c r="F444" s="100">
        <f t="shared" si="177"/>
        <v>0</v>
      </c>
      <c r="G444" s="100">
        <f t="shared" si="177"/>
        <v>0</v>
      </c>
      <c r="H444" s="100">
        <f t="shared" si="177"/>
        <v>0</v>
      </c>
      <c r="I444" s="100">
        <f t="shared" si="177"/>
        <v>0</v>
      </c>
      <c r="J444" s="100">
        <f t="shared" si="162"/>
        <v>0</v>
      </c>
      <c r="K444" s="35"/>
      <c r="L444" s="39"/>
    </row>
    <row r="445" spans="1:12" s="40" customFormat="1" ht="78" hidden="1" customHeight="1">
      <c r="A445" s="98" t="s">
        <v>212</v>
      </c>
      <c r="B445" s="99">
        <v>700</v>
      </c>
      <c r="C445" s="100">
        <f>C446+C447</f>
        <v>5782.5</v>
      </c>
      <c r="D445" s="100">
        <f t="shared" ref="D445:I445" si="178">D446+D447</f>
        <v>5782.5</v>
      </c>
      <c r="E445" s="100">
        <f t="shared" si="178"/>
        <v>5782.5</v>
      </c>
      <c r="F445" s="100">
        <f t="shared" si="178"/>
        <v>5782.5</v>
      </c>
      <c r="G445" s="100">
        <f t="shared" si="178"/>
        <v>5782.5</v>
      </c>
      <c r="H445" s="100">
        <f t="shared" si="178"/>
        <v>5782.5</v>
      </c>
      <c r="I445" s="100">
        <f t="shared" si="178"/>
        <v>5782.5</v>
      </c>
      <c r="J445" s="100">
        <f t="shared" si="162"/>
        <v>40477.5</v>
      </c>
      <c r="K445" s="35"/>
      <c r="L445" s="39"/>
    </row>
    <row r="446" spans="1:12" s="40" customFormat="1" hidden="1">
      <c r="A446" s="98" t="s">
        <v>176</v>
      </c>
      <c r="B446" s="99">
        <v>2950</v>
      </c>
      <c r="C446" s="100">
        <v>0</v>
      </c>
      <c r="D446" s="100">
        <v>0</v>
      </c>
      <c r="E446" s="100">
        <v>0</v>
      </c>
      <c r="F446" s="100">
        <v>0</v>
      </c>
      <c r="G446" s="100">
        <v>0</v>
      </c>
      <c r="H446" s="100">
        <v>0</v>
      </c>
      <c r="I446" s="100">
        <v>0</v>
      </c>
      <c r="J446" s="100">
        <f t="shared" si="162"/>
        <v>0</v>
      </c>
      <c r="K446" s="35"/>
      <c r="L446" s="39"/>
    </row>
    <row r="447" spans="1:12" s="40" customFormat="1" ht="24" hidden="1">
      <c r="A447" s="98" t="s">
        <v>169</v>
      </c>
      <c r="B447" s="99"/>
      <c r="C447" s="100">
        <f>C448+C449+C450</f>
        <v>5782.5</v>
      </c>
      <c r="D447" s="100">
        <f t="shared" ref="D447:I447" si="179">D448+D449+D450</f>
        <v>5782.5</v>
      </c>
      <c r="E447" s="100">
        <f t="shared" si="179"/>
        <v>5782.5</v>
      </c>
      <c r="F447" s="100">
        <f t="shared" si="179"/>
        <v>5782.5</v>
      </c>
      <c r="G447" s="100">
        <f t="shared" si="179"/>
        <v>5782.5</v>
      </c>
      <c r="H447" s="100">
        <f t="shared" si="179"/>
        <v>5782.5</v>
      </c>
      <c r="I447" s="100">
        <f t="shared" si="179"/>
        <v>5782.5</v>
      </c>
      <c r="J447" s="100">
        <f t="shared" si="162"/>
        <v>40477.5</v>
      </c>
      <c r="K447" s="35"/>
      <c r="L447" s="39"/>
    </row>
    <row r="448" spans="1:12" s="40" customFormat="1" hidden="1">
      <c r="A448" s="98" t="s">
        <v>7</v>
      </c>
      <c r="B448" s="99">
        <v>700</v>
      </c>
      <c r="C448" s="100">
        <v>5782.5</v>
      </c>
      <c r="D448" s="100">
        <v>5782.5</v>
      </c>
      <c r="E448" s="100">
        <v>5782.5</v>
      </c>
      <c r="F448" s="100">
        <v>5782.5</v>
      </c>
      <c r="G448" s="100">
        <v>5782.5</v>
      </c>
      <c r="H448" s="100">
        <v>5782.5</v>
      </c>
      <c r="I448" s="100">
        <v>5782.5</v>
      </c>
      <c r="J448" s="100">
        <f t="shared" si="162"/>
        <v>40477.5</v>
      </c>
      <c r="K448" s="35"/>
      <c r="L448" s="39"/>
    </row>
    <row r="449" spans="1:12" s="40" customFormat="1" hidden="1">
      <c r="A449" s="98" t="s">
        <v>177</v>
      </c>
      <c r="B449" s="99">
        <v>0</v>
      </c>
      <c r="C449" s="100">
        <f t="shared" ref="C449:I450" si="180">C461+C467+C473</f>
        <v>0</v>
      </c>
      <c r="D449" s="100">
        <f t="shared" si="180"/>
        <v>0</v>
      </c>
      <c r="E449" s="100">
        <f t="shared" si="180"/>
        <v>0</v>
      </c>
      <c r="F449" s="100">
        <f t="shared" si="180"/>
        <v>0</v>
      </c>
      <c r="G449" s="100">
        <f t="shared" si="180"/>
        <v>0</v>
      </c>
      <c r="H449" s="100">
        <f t="shared" si="180"/>
        <v>0</v>
      </c>
      <c r="I449" s="100">
        <f t="shared" si="180"/>
        <v>0</v>
      </c>
      <c r="J449" s="100">
        <f t="shared" si="162"/>
        <v>0</v>
      </c>
      <c r="K449" s="35"/>
      <c r="L449" s="39"/>
    </row>
    <row r="450" spans="1:12" s="40" customFormat="1" hidden="1">
      <c r="A450" s="98" t="s">
        <v>178</v>
      </c>
      <c r="B450" s="99">
        <v>0</v>
      </c>
      <c r="C450" s="100">
        <f t="shared" si="180"/>
        <v>0</v>
      </c>
      <c r="D450" s="100">
        <f t="shared" si="180"/>
        <v>0</v>
      </c>
      <c r="E450" s="100">
        <f t="shared" si="180"/>
        <v>0</v>
      </c>
      <c r="F450" s="100">
        <f t="shared" si="180"/>
        <v>0</v>
      </c>
      <c r="G450" s="100">
        <f t="shared" si="180"/>
        <v>0</v>
      </c>
      <c r="H450" s="100">
        <f t="shared" si="180"/>
        <v>0</v>
      </c>
      <c r="I450" s="100">
        <f t="shared" si="180"/>
        <v>0</v>
      </c>
      <c r="J450" s="100">
        <f t="shared" si="162"/>
        <v>0</v>
      </c>
      <c r="K450" s="35"/>
      <c r="L450" s="39"/>
    </row>
    <row r="451" spans="1:12" s="40" customFormat="1" ht="72" hidden="1">
      <c r="A451" s="98" t="s">
        <v>198</v>
      </c>
      <c r="B451" s="99">
        <v>700</v>
      </c>
      <c r="C451" s="100">
        <f>C452+C453</f>
        <v>100</v>
      </c>
      <c r="D451" s="100">
        <f t="shared" ref="D451:I451" si="181">D452+D453</f>
        <v>100</v>
      </c>
      <c r="E451" s="100">
        <f t="shared" si="181"/>
        <v>100</v>
      </c>
      <c r="F451" s="100">
        <f t="shared" si="181"/>
        <v>100</v>
      </c>
      <c r="G451" s="100">
        <f t="shared" si="181"/>
        <v>100</v>
      </c>
      <c r="H451" s="100">
        <f t="shared" si="181"/>
        <v>100</v>
      </c>
      <c r="I451" s="100">
        <f t="shared" si="181"/>
        <v>100</v>
      </c>
      <c r="J451" s="100">
        <f t="shared" si="162"/>
        <v>700</v>
      </c>
      <c r="K451" s="35"/>
      <c r="L451" s="39"/>
    </row>
    <row r="452" spans="1:12" s="40" customFormat="1" hidden="1">
      <c r="A452" s="98" t="s">
        <v>176</v>
      </c>
      <c r="B452" s="99">
        <v>2950</v>
      </c>
      <c r="C452" s="100">
        <f t="shared" ref="C452:I452" si="182">C467+C473</f>
        <v>0</v>
      </c>
      <c r="D452" s="100">
        <f t="shared" si="182"/>
        <v>0</v>
      </c>
      <c r="E452" s="100">
        <f t="shared" si="182"/>
        <v>0</v>
      </c>
      <c r="F452" s="100">
        <f t="shared" si="182"/>
        <v>0</v>
      </c>
      <c r="G452" s="100">
        <f t="shared" si="182"/>
        <v>0</v>
      </c>
      <c r="H452" s="100">
        <f t="shared" si="182"/>
        <v>0</v>
      </c>
      <c r="I452" s="100">
        <f t="shared" si="182"/>
        <v>0</v>
      </c>
      <c r="J452" s="100">
        <f t="shared" si="162"/>
        <v>0</v>
      </c>
      <c r="K452" s="35"/>
      <c r="L452" s="39"/>
    </row>
    <row r="453" spans="1:12" s="40" customFormat="1" ht="24" hidden="1">
      <c r="A453" s="98" t="s">
        <v>169</v>
      </c>
      <c r="B453" s="99"/>
      <c r="C453" s="100">
        <f>C454+C455+C456</f>
        <v>100</v>
      </c>
      <c r="D453" s="100">
        <f t="shared" ref="D453:I453" si="183">D454+D455+D456</f>
        <v>100</v>
      </c>
      <c r="E453" s="100">
        <f t="shared" si="183"/>
        <v>100</v>
      </c>
      <c r="F453" s="100">
        <f t="shared" si="183"/>
        <v>100</v>
      </c>
      <c r="G453" s="100">
        <f t="shared" si="183"/>
        <v>100</v>
      </c>
      <c r="H453" s="100">
        <f t="shared" si="183"/>
        <v>100</v>
      </c>
      <c r="I453" s="100">
        <f t="shared" si="183"/>
        <v>100</v>
      </c>
      <c r="J453" s="100">
        <f t="shared" si="162"/>
        <v>700</v>
      </c>
      <c r="K453" s="35"/>
      <c r="L453" s="39"/>
    </row>
    <row r="454" spans="1:12" s="40" customFormat="1" hidden="1">
      <c r="A454" s="98" t="s">
        <v>7</v>
      </c>
      <c r="B454" s="99">
        <v>700</v>
      </c>
      <c r="C454" s="100">
        <v>100</v>
      </c>
      <c r="D454" s="100">
        <v>100</v>
      </c>
      <c r="E454" s="100">
        <v>100</v>
      </c>
      <c r="F454" s="100">
        <v>100</v>
      </c>
      <c r="G454" s="100">
        <v>100</v>
      </c>
      <c r="H454" s="100">
        <v>100</v>
      </c>
      <c r="I454" s="100">
        <v>100</v>
      </c>
      <c r="J454" s="100">
        <f t="shared" si="162"/>
        <v>700</v>
      </c>
      <c r="K454" s="35"/>
      <c r="L454" s="39"/>
    </row>
    <row r="455" spans="1:12" s="40" customFormat="1" hidden="1">
      <c r="A455" s="98" t="s">
        <v>177</v>
      </c>
      <c r="B455" s="99">
        <v>0</v>
      </c>
      <c r="C455" s="100">
        <v>0</v>
      </c>
      <c r="D455" s="100">
        <v>0</v>
      </c>
      <c r="E455" s="100">
        <v>0</v>
      </c>
      <c r="F455" s="100">
        <v>0</v>
      </c>
      <c r="G455" s="100">
        <v>0</v>
      </c>
      <c r="H455" s="100">
        <v>0</v>
      </c>
      <c r="I455" s="100">
        <v>0</v>
      </c>
      <c r="J455" s="100">
        <f t="shared" si="162"/>
        <v>0</v>
      </c>
      <c r="K455" s="35"/>
      <c r="L455" s="39"/>
    </row>
    <row r="456" spans="1:12" s="40" customFormat="1" hidden="1">
      <c r="A456" s="98" t="s">
        <v>178</v>
      </c>
      <c r="B456" s="99">
        <v>0</v>
      </c>
      <c r="C456" s="100">
        <v>0</v>
      </c>
      <c r="D456" s="100">
        <v>0</v>
      </c>
      <c r="E456" s="100">
        <v>0</v>
      </c>
      <c r="F456" s="100">
        <v>0</v>
      </c>
      <c r="G456" s="100">
        <v>0</v>
      </c>
      <c r="H456" s="100">
        <v>0</v>
      </c>
      <c r="I456" s="100">
        <v>0</v>
      </c>
      <c r="J456" s="100">
        <f t="shared" si="162"/>
        <v>0</v>
      </c>
      <c r="K456" s="35"/>
      <c r="L456" s="39"/>
    </row>
    <row r="457" spans="1:12" s="40" customFormat="1" ht="60" hidden="1">
      <c r="A457" s="98" t="s">
        <v>199</v>
      </c>
      <c r="B457" s="99">
        <v>1386</v>
      </c>
      <c r="C457" s="100">
        <f>C458+C459</f>
        <v>198</v>
      </c>
      <c r="D457" s="100">
        <f t="shared" ref="D457:I457" si="184">D458+D459</f>
        <v>198</v>
      </c>
      <c r="E457" s="100">
        <f t="shared" si="184"/>
        <v>198</v>
      </c>
      <c r="F457" s="100">
        <f t="shared" si="184"/>
        <v>198</v>
      </c>
      <c r="G457" s="100">
        <f t="shared" si="184"/>
        <v>198</v>
      </c>
      <c r="H457" s="100">
        <f t="shared" si="184"/>
        <v>198</v>
      </c>
      <c r="I457" s="100">
        <f t="shared" si="184"/>
        <v>198</v>
      </c>
      <c r="J457" s="100">
        <f t="shared" si="162"/>
        <v>1386</v>
      </c>
      <c r="K457" s="35"/>
      <c r="L457" s="39"/>
    </row>
    <row r="458" spans="1:12" s="40" customFormat="1" hidden="1">
      <c r="A458" s="98" t="s">
        <v>176</v>
      </c>
      <c r="B458" s="99">
        <v>2950</v>
      </c>
      <c r="C458" s="100">
        <v>0</v>
      </c>
      <c r="D458" s="100">
        <v>0</v>
      </c>
      <c r="E458" s="100">
        <v>0</v>
      </c>
      <c r="F458" s="100">
        <v>0</v>
      </c>
      <c r="G458" s="100">
        <v>0</v>
      </c>
      <c r="H458" s="100">
        <v>0</v>
      </c>
      <c r="I458" s="100">
        <v>0</v>
      </c>
      <c r="J458" s="100">
        <f t="shared" si="162"/>
        <v>0</v>
      </c>
      <c r="K458" s="35"/>
      <c r="L458" s="39"/>
    </row>
    <row r="459" spans="1:12" s="40" customFormat="1" ht="24" hidden="1">
      <c r="A459" s="98" t="s">
        <v>169</v>
      </c>
      <c r="B459" s="99"/>
      <c r="C459" s="100">
        <f>C460+C461+C462</f>
        <v>198</v>
      </c>
      <c r="D459" s="100">
        <f t="shared" ref="D459:I459" si="185">D460+D461+D462</f>
        <v>198</v>
      </c>
      <c r="E459" s="100">
        <f t="shared" si="185"/>
        <v>198</v>
      </c>
      <c r="F459" s="100">
        <f t="shared" si="185"/>
        <v>198</v>
      </c>
      <c r="G459" s="100">
        <f t="shared" si="185"/>
        <v>198</v>
      </c>
      <c r="H459" s="100">
        <f t="shared" si="185"/>
        <v>198</v>
      </c>
      <c r="I459" s="100">
        <f t="shared" si="185"/>
        <v>198</v>
      </c>
      <c r="J459" s="100">
        <f t="shared" si="162"/>
        <v>1386</v>
      </c>
      <c r="K459" s="35"/>
      <c r="L459" s="39"/>
    </row>
    <row r="460" spans="1:12" s="40" customFormat="1" hidden="1">
      <c r="A460" s="98" t="s">
        <v>7</v>
      </c>
      <c r="B460" s="99">
        <v>1386</v>
      </c>
      <c r="C460" s="100">
        <v>198</v>
      </c>
      <c r="D460" s="100">
        <v>198</v>
      </c>
      <c r="E460" s="100">
        <v>198</v>
      </c>
      <c r="F460" s="100">
        <v>198</v>
      </c>
      <c r="G460" s="100">
        <v>198</v>
      </c>
      <c r="H460" s="100">
        <v>198</v>
      </c>
      <c r="I460" s="100">
        <v>198</v>
      </c>
      <c r="J460" s="100">
        <f t="shared" si="162"/>
        <v>1386</v>
      </c>
      <c r="K460" s="35"/>
      <c r="L460" s="39"/>
    </row>
    <row r="461" spans="1:12" s="40" customFormat="1" hidden="1">
      <c r="A461" s="98" t="s">
        <v>177</v>
      </c>
      <c r="B461" s="99">
        <v>0</v>
      </c>
      <c r="C461" s="100">
        <v>0</v>
      </c>
      <c r="D461" s="100">
        <v>0</v>
      </c>
      <c r="E461" s="100">
        <v>0</v>
      </c>
      <c r="F461" s="100">
        <v>0</v>
      </c>
      <c r="G461" s="100">
        <v>0</v>
      </c>
      <c r="H461" s="100">
        <v>0</v>
      </c>
      <c r="I461" s="100">
        <v>0</v>
      </c>
      <c r="J461" s="100">
        <f t="shared" si="162"/>
        <v>0</v>
      </c>
      <c r="K461" s="35"/>
      <c r="L461" s="39"/>
    </row>
    <row r="462" spans="1:12" s="40" customFormat="1" hidden="1">
      <c r="A462" s="98" t="s">
        <v>178</v>
      </c>
      <c r="B462" s="99">
        <v>0</v>
      </c>
      <c r="C462" s="100">
        <v>0</v>
      </c>
      <c r="D462" s="100">
        <v>0</v>
      </c>
      <c r="E462" s="100">
        <v>0</v>
      </c>
      <c r="F462" s="100">
        <v>0</v>
      </c>
      <c r="G462" s="100">
        <v>0</v>
      </c>
      <c r="H462" s="100">
        <v>0</v>
      </c>
      <c r="I462" s="100">
        <v>0</v>
      </c>
      <c r="J462" s="100">
        <f t="shared" si="162"/>
        <v>0</v>
      </c>
      <c r="K462" s="35"/>
      <c r="L462" s="39"/>
    </row>
    <row r="463" spans="1:12" s="40" customFormat="1" ht="96" hidden="1">
      <c r="A463" s="98" t="s">
        <v>200</v>
      </c>
      <c r="B463" s="99">
        <v>48501.5</v>
      </c>
      <c r="C463" s="100">
        <f>C464+C465</f>
        <v>7134.5</v>
      </c>
      <c r="D463" s="100">
        <f t="shared" ref="D463:I463" si="186">D464+D465</f>
        <v>6894.5</v>
      </c>
      <c r="E463" s="100">
        <f t="shared" si="186"/>
        <v>6894.5</v>
      </c>
      <c r="F463" s="100">
        <f t="shared" si="186"/>
        <v>6894.5</v>
      </c>
      <c r="G463" s="100">
        <f t="shared" si="186"/>
        <v>6894.5</v>
      </c>
      <c r="H463" s="100">
        <f t="shared" si="186"/>
        <v>6894.5</v>
      </c>
      <c r="I463" s="100">
        <f t="shared" si="186"/>
        <v>6894.5</v>
      </c>
      <c r="J463" s="100">
        <f t="shared" si="162"/>
        <v>48501.5</v>
      </c>
      <c r="K463" s="35"/>
      <c r="L463" s="39"/>
    </row>
    <row r="464" spans="1:12" s="40" customFormat="1" hidden="1">
      <c r="A464" s="98" t="s">
        <v>176</v>
      </c>
      <c r="B464" s="99">
        <v>2950</v>
      </c>
      <c r="C464" s="100">
        <v>0</v>
      </c>
      <c r="D464" s="100">
        <v>0</v>
      </c>
      <c r="E464" s="100">
        <v>0</v>
      </c>
      <c r="F464" s="100">
        <v>0</v>
      </c>
      <c r="G464" s="100">
        <v>0</v>
      </c>
      <c r="H464" s="100">
        <v>0</v>
      </c>
      <c r="I464" s="100">
        <v>0</v>
      </c>
      <c r="J464" s="100">
        <f t="shared" si="162"/>
        <v>0</v>
      </c>
      <c r="K464" s="35"/>
      <c r="L464" s="39"/>
    </row>
    <row r="465" spans="1:12" s="40" customFormat="1" ht="24" hidden="1">
      <c r="A465" s="98" t="s">
        <v>169</v>
      </c>
      <c r="B465" s="99"/>
      <c r="C465" s="100">
        <f>C466+C467+C468</f>
        <v>7134.5</v>
      </c>
      <c r="D465" s="100">
        <f t="shared" ref="D465:I465" si="187">D466+D467+D468</f>
        <v>6894.5</v>
      </c>
      <c r="E465" s="100">
        <f t="shared" si="187"/>
        <v>6894.5</v>
      </c>
      <c r="F465" s="100">
        <f t="shared" si="187"/>
        <v>6894.5</v>
      </c>
      <c r="G465" s="100">
        <f t="shared" si="187"/>
        <v>6894.5</v>
      </c>
      <c r="H465" s="100">
        <f t="shared" si="187"/>
        <v>6894.5</v>
      </c>
      <c r="I465" s="100">
        <f t="shared" si="187"/>
        <v>6894.5</v>
      </c>
      <c r="J465" s="100">
        <f t="shared" si="162"/>
        <v>48501.5</v>
      </c>
      <c r="K465" s="35"/>
      <c r="L465" s="39"/>
    </row>
    <row r="466" spans="1:12" s="40" customFormat="1" hidden="1">
      <c r="A466" s="98" t="s">
        <v>7</v>
      </c>
      <c r="B466" s="99">
        <v>48501.5</v>
      </c>
      <c r="C466" s="100">
        <v>7134.5</v>
      </c>
      <c r="D466" s="100">
        <v>6894.5</v>
      </c>
      <c r="E466" s="100">
        <v>6894.5</v>
      </c>
      <c r="F466" s="100">
        <v>6894.5</v>
      </c>
      <c r="G466" s="100">
        <v>6894.5</v>
      </c>
      <c r="H466" s="100">
        <v>6894.5</v>
      </c>
      <c r="I466" s="100">
        <v>6894.5</v>
      </c>
      <c r="J466" s="100">
        <f t="shared" si="162"/>
        <v>48501.5</v>
      </c>
      <c r="K466" s="35"/>
      <c r="L466" s="39"/>
    </row>
    <row r="467" spans="1:12" s="40" customFormat="1" hidden="1">
      <c r="A467" s="98" t="s">
        <v>177</v>
      </c>
      <c r="B467" s="99">
        <v>0</v>
      </c>
      <c r="C467" s="100">
        <v>0</v>
      </c>
      <c r="D467" s="100">
        <v>0</v>
      </c>
      <c r="E467" s="100">
        <v>0</v>
      </c>
      <c r="F467" s="100">
        <v>0</v>
      </c>
      <c r="G467" s="100">
        <v>0</v>
      </c>
      <c r="H467" s="100">
        <v>0</v>
      </c>
      <c r="I467" s="100">
        <v>0</v>
      </c>
      <c r="J467" s="100">
        <f t="shared" si="162"/>
        <v>0</v>
      </c>
      <c r="K467" s="35"/>
      <c r="L467" s="39"/>
    </row>
    <row r="468" spans="1:12" s="40" customFormat="1" hidden="1">
      <c r="A468" s="98" t="s">
        <v>178</v>
      </c>
      <c r="B468" s="99">
        <v>0</v>
      </c>
      <c r="C468" s="100">
        <v>0</v>
      </c>
      <c r="D468" s="100">
        <v>0</v>
      </c>
      <c r="E468" s="100">
        <v>0</v>
      </c>
      <c r="F468" s="100">
        <v>0</v>
      </c>
      <c r="G468" s="100">
        <v>0</v>
      </c>
      <c r="H468" s="100">
        <v>0</v>
      </c>
      <c r="I468" s="100">
        <v>0</v>
      </c>
      <c r="J468" s="100">
        <f t="shared" si="162"/>
        <v>0</v>
      </c>
      <c r="K468" s="35"/>
      <c r="L468" s="39"/>
    </row>
    <row r="469" spans="1:12" s="32" customFormat="1" ht="44.25" customHeight="1">
      <c r="A469" s="82" t="s">
        <v>224</v>
      </c>
      <c r="B469" s="83">
        <v>10010.200000000001</v>
      </c>
      <c r="C469" s="134">
        <f>C475+C481+C487+C493</f>
        <v>3908.1000000000004</v>
      </c>
      <c r="D469" s="134">
        <f t="shared" ref="C469:I474" si="188">D475+D481+D487+D493</f>
        <v>0</v>
      </c>
      <c r="E469" s="134">
        <f t="shared" si="188"/>
        <v>0</v>
      </c>
      <c r="F469" s="84">
        <f t="shared" si="188"/>
        <v>0</v>
      </c>
      <c r="G469" s="84">
        <f t="shared" si="188"/>
        <v>0</v>
      </c>
      <c r="H469" s="84">
        <f t="shared" si="188"/>
        <v>0</v>
      </c>
      <c r="I469" s="84">
        <f t="shared" si="188"/>
        <v>0</v>
      </c>
      <c r="J469" s="84">
        <f t="shared" si="162"/>
        <v>3908.1000000000004</v>
      </c>
      <c r="K469" s="35"/>
      <c r="L469" s="31"/>
    </row>
    <row r="470" spans="1:12">
      <c r="A470" s="94" t="s">
        <v>176</v>
      </c>
      <c r="B470" s="95">
        <v>2950</v>
      </c>
      <c r="C470" s="77">
        <f t="shared" si="188"/>
        <v>2850</v>
      </c>
      <c r="D470" s="55">
        <f t="shared" si="188"/>
        <v>0</v>
      </c>
      <c r="E470" s="55">
        <f t="shared" si="188"/>
        <v>0</v>
      </c>
      <c r="F470" s="55">
        <f t="shared" si="188"/>
        <v>0</v>
      </c>
      <c r="G470" s="55">
        <f t="shared" si="188"/>
        <v>0</v>
      </c>
      <c r="H470" s="55">
        <f t="shared" si="188"/>
        <v>0</v>
      </c>
      <c r="I470" s="55">
        <f t="shared" si="188"/>
        <v>0</v>
      </c>
      <c r="J470" s="55">
        <f t="shared" si="162"/>
        <v>2850</v>
      </c>
    </row>
    <row r="471" spans="1:12" ht="24">
      <c r="A471" s="94" t="s">
        <v>169</v>
      </c>
      <c r="B471" s="95"/>
      <c r="C471" s="77">
        <f>C477+C483+C489+C495</f>
        <v>1058.0999999999999</v>
      </c>
      <c r="D471" s="55">
        <f t="shared" si="188"/>
        <v>0</v>
      </c>
      <c r="E471" s="55">
        <f t="shared" si="188"/>
        <v>0</v>
      </c>
      <c r="F471" s="55">
        <f t="shared" si="188"/>
        <v>0</v>
      </c>
      <c r="G471" s="55">
        <f t="shared" si="188"/>
        <v>0</v>
      </c>
      <c r="H471" s="55">
        <f t="shared" si="188"/>
        <v>0</v>
      </c>
      <c r="I471" s="55">
        <f t="shared" si="188"/>
        <v>0</v>
      </c>
      <c r="J471" s="55">
        <f t="shared" si="162"/>
        <v>1058.0999999999999</v>
      </c>
    </row>
    <row r="472" spans="1:12">
      <c r="A472" s="53" t="s">
        <v>7</v>
      </c>
      <c r="B472" s="54">
        <v>7060.2</v>
      </c>
      <c r="C472" s="55">
        <f t="shared" si="188"/>
        <v>1058.0999999999999</v>
      </c>
      <c r="D472" s="55">
        <f t="shared" si="188"/>
        <v>0</v>
      </c>
      <c r="E472" s="55">
        <f t="shared" si="188"/>
        <v>0</v>
      </c>
      <c r="F472" s="55">
        <f t="shared" si="188"/>
        <v>0</v>
      </c>
      <c r="G472" s="55">
        <f t="shared" si="188"/>
        <v>0</v>
      </c>
      <c r="H472" s="55">
        <f t="shared" si="188"/>
        <v>0</v>
      </c>
      <c r="I472" s="55">
        <f t="shared" si="188"/>
        <v>0</v>
      </c>
      <c r="J472" s="55">
        <f t="shared" si="162"/>
        <v>1058.0999999999999</v>
      </c>
    </row>
    <row r="473" spans="1:12">
      <c r="A473" s="53" t="s">
        <v>177</v>
      </c>
      <c r="B473" s="54">
        <v>0</v>
      </c>
      <c r="C473" s="55">
        <f t="shared" si="188"/>
        <v>0</v>
      </c>
      <c r="D473" s="55">
        <f t="shared" si="188"/>
        <v>0</v>
      </c>
      <c r="E473" s="55">
        <f t="shared" si="188"/>
        <v>0</v>
      </c>
      <c r="F473" s="55">
        <f t="shared" si="188"/>
        <v>0</v>
      </c>
      <c r="G473" s="55">
        <f t="shared" si="188"/>
        <v>0</v>
      </c>
      <c r="H473" s="55">
        <f t="shared" si="188"/>
        <v>0</v>
      </c>
      <c r="I473" s="55">
        <f t="shared" si="188"/>
        <v>0</v>
      </c>
      <c r="J473" s="55">
        <f t="shared" si="162"/>
        <v>0</v>
      </c>
    </row>
    <row r="474" spans="1:12">
      <c r="A474" s="53" t="s">
        <v>178</v>
      </c>
      <c r="B474" s="54">
        <v>0</v>
      </c>
      <c r="C474" s="55">
        <f t="shared" si="188"/>
        <v>0</v>
      </c>
      <c r="D474" s="55">
        <f t="shared" si="188"/>
        <v>0</v>
      </c>
      <c r="E474" s="55">
        <f t="shared" si="188"/>
        <v>0</v>
      </c>
      <c r="F474" s="55">
        <f t="shared" si="188"/>
        <v>0</v>
      </c>
      <c r="G474" s="55">
        <f t="shared" si="188"/>
        <v>0</v>
      </c>
      <c r="H474" s="55">
        <f t="shared" si="188"/>
        <v>0</v>
      </c>
      <c r="I474" s="55">
        <f t="shared" si="188"/>
        <v>0</v>
      </c>
      <c r="J474" s="55">
        <f t="shared" si="162"/>
        <v>0</v>
      </c>
    </row>
    <row r="475" spans="1:12" ht="36">
      <c r="A475" s="131" t="s">
        <v>268</v>
      </c>
      <c r="B475" s="132">
        <v>2142.9</v>
      </c>
      <c r="C475" s="133">
        <f>C476+C477+C480</f>
        <v>2142.8000000000002</v>
      </c>
      <c r="D475" s="55">
        <f t="shared" ref="D475:I475" si="189">D476+D477+D480</f>
        <v>0</v>
      </c>
      <c r="E475" s="55">
        <f t="shared" si="189"/>
        <v>0</v>
      </c>
      <c r="F475" s="55">
        <f t="shared" si="189"/>
        <v>0</v>
      </c>
      <c r="G475" s="55">
        <f t="shared" si="189"/>
        <v>0</v>
      </c>
      <c r="H475" s="55">
        <f t="shared" si="189"/>
        <v>0</v>
      </c>
      <c r="I475" s="55">
        <f t="shared" si="189"/>
        <v>0</v>
      </c>
      <c r="J475" s="55">
        <f t="shared" si="162"/>
        <v>2142.8000000000002</v>
      </c>
    </row>
    <row r="476" spans="1:12">
      <c r="A476" s="131" t="s">
        <v>176</v>
      </c>
      <c r="B476" s="132">
        <v>2100</v>
      </c>
      <c r="C476" s="133">
        <v>2100</v>
      </c>
      <c r="D476" s="55">
        <v>0</v>
      </c>
      <c r="E476" s="55">
        <v>0</v>
      </c>
      <c r="F476" s="55">
        <v>0</v>
      </c>
      <c r="G476" s="55">
        <v>0</v>
      </c>
      <c r="H476" s="55">
        <v>0</v>
      </c>
      <c r="I476" s="55">
        <v>0</v>
      </c>
      <c r="J476" s="55">
        <f t="shared" si="162"/>
        <v>2100</v>
      </c>
    </row>
    <row r="477" spans="1:12" ht="24">
      <c r="A477" s="131" t="s">
        <v>169</v>
      </c>
      <c r="B477" s="132"/>
      <c r="C477" s="133">
        <f>C478+C479</f>
        <v>42.8</v>
      </c>
      <c r="D477" s="55">
        <f>D478+D479</f>
        <v>0</v>
      </c>
      <c r="E477" s="55">
        <f t="shared" ref="E477:I477" si="190">E478+E479</f>
        <v>0</v>
      </c>
      <c r="F477" s="55">
        <f t="shared" si="190"/>
        <v>0</v>
      </c>
      <c r="G477" s="55">
        <f t="shared" si="190"/>
        <v>0</v>
      </c>
      <c r="H477" s="55">
        <f t="shared" si="190"/>
        <v>0</v>
      </c>
      <c r="I477" s="55">
        <f t="shared" si="190"/>
        <v>0</v>
      </c>
      <c r="J477" s="55">
        <f t="shared" si="162"/>
        <v>42.8</v>
      </c>
    </row>
    <row r="478" spans="1:12">
      <c r="A478" s="131" t="s">
        <v>7</v>
      </c>
      <c r="B478" s="132">
        <v>42.9</v>
      </c>
      <c r="C478" s="133">
        <v>42.8</v>
      </c>
      <c r="D478" s="55">
        <v>0</v>
      </c>
      <c r="E478" s="55">
        <v>0</v>
      </c>
      <c r="F478" s="55">
        <v>0</v>
      </c>
      <c r="G478" s="55">
        <v>0</v>
      </c>
      <c r="H478" s="55">
        <v>0</v>
      </c>
      <c r="I478" s="55">
        <v>0</v>
      </c>
      <c r="J478" s="55">
        <f t="shared" si="162"/>
        <v>42.8</v>
      </c>
    </row>
    <row r="479" spans="1:12">
      <c r="A479" s="53" t="s">
        <v>177</v>
      </c>
      <c r="B479" s="54">
        <v>0</v>
      </c>
      <c r="C479" s="55">
        <v>0</v>
      </c>
      <c r="D479" s="55">
        <v>0</v>
      </c>
      <c r="E479" s="55">
        <v>0</v>
      </c>
      <c r="F479" s="55">
        <v>0</v>
      </c>
      <c r="G479" s="55">
        <v>0</v>
      </c>
      <c r="H479" s="55">
        <v>0</v>
      </c>
      <c r="I479" s="55">
        <v>0</v>
      </c>
      <c r="J479" s="55">
        <f t="shared" si="162"/>
        <v>0</v>
      </c>
    </row>
    <row r="480" spans="1:12">
      <c r="A480" s="53" t="s">
        <v>178</v>
      </c>
      <c r="B480" s="54">
        <v>0</v>
      </c>
      <c r="C480" s="55">
        <v>0</v>
      </c>
      <c r="D480" s="55">
        <v>0</v>
      </c>
      <c r="E480" s="55">
        <v>0</v>
      </c>
      <c r="F480" s="55">
        <v>0</v>
      </c>
      <c r="G480" s="55">
        <v>0</v>
      </c>
      <c r="H480" s="55">
        <v>0</v>
      </c>
      <c r="I480" s="55">
        <v>0</v>
      </c>
      <c r="J480" s="55">
        <f t="shared" si="162"/>
        <v>0</v>
      </c>
    </row>
    <row r="481" spans="1:10" ht="48">
      <c r="A481" s="53" t="s">
        <v>225</v>
      </c>
      <c r="B481" s="54">
        <v>867.3</v>
      </c>
      <c r="C481" s="55">
        <f>C482+C483+C486</f>
        <v>765.3</v>
      </c>
      <c r="D481" s="55">
        <f t="shared" ref="D481:I481" si="191">D482+D483+D486</f>
        <v>0</v>
      </c>
      <c r="E481" s="55">
        <f t="shared" si="191"/>
        <v>0</v>
      </c>
      <c r="F481" s="55">
        <f t="shared" si="191"/>
        <v>0</v>
      </c>
      <c r="G481" s="55">
        <f t="shared" si="191"/>
        <v>0</v>
      </c>
      <c r="H481" s="55">
        <f t="shared" si="191"/>
        <v>0</v>
      </c>
      <c r="I481" s="55">
        <f t="shared" si="191"/>
        <v>0</v>
      </c>
      <c r="J481" s="55">
        <f t="shared" ref="J481:J556" si="192">SUM(C481:I481)</f>
        <v>765.3</v>
      </c>
    </row>
    <row r="482" spans="1:10">
      <c r="A482" s="53" t="s">
        <v>176</v>
      </c>
      <c r="B482" s="54">
        <v>2950</v>
      </c>
      <c r="C482" s="55">
        <v>750</v>
      </c>
      <c r="D482" s="55">
        <v>0</v>
      </c>
      <c r="E482" s="55">
        <v>0</v>
      </c>
      <c r="F482" s="55">
        <v>0</v>
      </c>
      <c r="G482" s="55">
        <v>0</v>
      </c>
      <c r="H482" s="55">
        <v>0</v>
      </c>
      <c r="I482" s="55">
        <v>0</v>
      </c>
      <c r="J482" s="55">
        <f t="shared" si="192"/>
        <v>750</v>
      </c>
    </row>
    <row r="483" spans="1:10" ht="24">
      <c r="A483" s="53" t="s">
        <v>169</v>
      </c>
      <c r="B483" s="54"/>
      <c r="C483" s="55">
        <f>C484+C485</f>
        <v>15.3</v>
      </c>
      <c r="D483" s="55">
        <f>D484+D485</f>
        <v>0</v>
      </c>
      <c r="E483" s="55">
        <f t="shared" ref="E483:I483" si="193">E484+E485</f>
        <v>0</v>
      </c>
      <c r="F483" s="55">
        <f t="shared" si="193"/>
        <v>0</v>
      </c>
      <c r="G483" s="55">
        <f t="shared" si="193"/>
        <v>0</v>
      </c>
      <c r="H483" s="55">
        <f t="shared" si="193"/>
        <v>0</v>
      </c>
      <c r="I483" s="55">
        <f t="shared" si="193"/>
        <v>0</v>
      </c>
      <c r="J483" s="55">
        <f t="shared" si="192"/>
        <v>15.3</v>
      </c>
    </row>
    <row r="484" spans="1:10">
      <c r="A484" s="53" t="s">
        <v>7</v>
      </c>
      <c r="B484" s="54">
        <v>17.3</v>
      </c>
      <c r="C484" s="55">
        <v>15.3</v>
      </c>
      <c r="D484" s="55">
        <v>0</v>
      </c>
      <c r="E484" s="55">
        <v>0</v>
      </c>
      <c r="F484" s="55">
        <v>0</v>
      </c>
      <c r="G484" s="55">
        <v>0</v>
      </c>
      <c r="H484" s="55">
        <v>0</v>
      </c>
      <c r="I484" s="55">
        <v>0</v>
      </c>
      <c r="J484" s="55">
        <f t="shared" si="192"/>
        <v>15.3</v>
      </c>
    </row>
    <row r="485" spans="1:10">
      <c r="A485" s="53" t="s">
        <v>177</v>
      </c>
      <c r="B485" s="54">
        <v>0</v>
      </c>
      <c r="C485" s="55">
        <v>0</v>
      </c>
      <c r="D485" s="55">
        <v>0</v>
      </c>
      <c r="E485" s="55">
        <v>0</v>
      </c>
      <c r="F485" s="55">
        <v>0</v>
      </c>
      <c r="G485" s="55">
        <v>0</v>
      </c>
      <c r="H485" s="55">
        <v>0</v>
      </c>
      <c r="I485" s="55">
        <v>0</v>
      </c>
      <c r="J485" s="55">
        <f t="shared" si="192"/>
        <v>0</v>
      </c>
    </row>
    <row r="486" spans="1:10">
      <c r="A486" s="53" t="s">
        <v>178</v>
      </c>
      <c r="B486" s="54">
        <v>0</v>
      </c>
      <c r="C486" s="55">
        <v>0</v>
      </c>
      <c r="D486" s="55">
        <v>0</v>
      </c>
      <c r="E486" s="55">
        <v>0</v>
      </c>
      <c r="F486" s="55">
        <v>0</v>
      </c>
      <c r="G486" s="55">
        <v>0</v>
      </c>
      <c r="H486" s="55">
        <v>0</v>
      </c>
      <c r="I486" s="55">
        <v>0</v>
      </c>
      <c r="J486" s="55">
        <f t="shared" si="192"/>
        <v>0</v>
      </c>
    </row>
    <row r="487" spans="1:10" ht="126.75" customHeight="1">
      <c r="A487" s="53" t="s">
        <v>276</v>
      </c>
      <c r="B487" s="54">
        <v>5600</v>
      </c>
      <c r="C487" s="55">
        <f>C488+C489+C492</f>
        <v>800</v>
      </c>
      <c r="D487" s="55">
        <f t="shared" ref="D487:I487" si="194">D488+D489+D492</f>
        <v>0</v>
      </c>
      <c r="E487" s="55">
        <f t="shared" si="194"/>
        <v>0</v>
      </c>
      <c r="F487" s="55">
        <f t="shared" si="194"/>
        <v>0</v>
      </c>
      <c r="G487" s="55">
        <f t="shared" si="194"/>
        <v>0</v>
      </c>
      <c r="H487" s="55">
        <f t="shared" si="194"/>
        <v>0</v>
      </c>
      <c r="I487" s="55">
        <f t="shared" si="194"/>
        <v>0</v>
      </c>
      <c r="J487" s="55">
        <f t="shared" si="192"/>
        <v>800</v>
      </c>
    </row>
    <row r="488" spans="1:10">
      <c r="A488" s="53" t="s">
        <v>176</v>
      </c>
      <c r="B488" s="54">
        <v>2950</v>
      </c>
      <c r="C488" s="55"/>
      <c r="D488" s="55">
        <f t="shared" ref="D488:I488" si="195">D499+D511</f>
        <v>0</v>
      </c>
      <c r="E488" s="55">
        <f t="shared" si="195"/>
        <v>0</v>
      </c>
      <c r="F488" s="55">
        <f t="shared" si="195"/>
        <v>0</v>
      </c>
      <c r="G488" s="55">
        <f t="shared" si="195"/>
        <v>0</v>
      </c>
      <c r="H488" s="55">
        <f t="shared" si="195"/>
        <v>0</v>
      </c>
      <c r="I488" s="55">
        <f t="shared" si="195"/>
        <v>0</v>
      </c>
      <c r="J488" s="55">
        <f t="shared" si="192"/>
        <v>0</v>
      </c>
    </row>
    <row r="489" spans="1:10" ht="24">
      <c r="A489" s="53" t="s">
        <v>169</v>
      </c>
      <c r="B489" s="54"/>
      <c r="C489" s="55">
        <f>C490+C491</f>
        <v>800</v>
      </c>
      <c r="D489" s="55">
        <f>D490+D491</f>
        <v>0</v>
      </c>
      <c r="E489" s="55">
        <f t="shared" ref="E489:I489" si="196">E490+E491</f>
        <v>0</v>
      </c>
      <c r="F489" s="55">
        <f t="shared" si="196"/>
        <v>0</v>
      </c>
      <c r="G489" s="55">
        <f t="shared" si="196"/>
        <v>0</v>
      </c>
      <c r="H489" s="55">
        <f t="shared" si="196"/>
        <v>0</v>
      </c>
      <c r="I489" s="55">
        <f t="shared" si="196"/>
        <v>0</v>
      </c>
      <c r="J489" s="55">
        <f t="shared" si="192"/>
        <v>800</v>
      </c>
    </row>
    <row r="490" spans="1:10">
      <c r="A490" s="53" t="s">
        <v>7</v>
      </c>
      <c r="B490" s="54">
        <v>5600</v>
      </c>
      <c r="C490" s="55">
        <v>800</v>
      </c>
      <c r="D490" s="55">
        <v>0</v>
      </c>
      <c r="E490" s="55">
        <v>0</v>
      </c>
      <c r="F490" s="55">
        <v>0</v>
      </c>
      <c r="G490" s="55">
        <v>0</v>
      </c>
      <c r="H490" s="55">
        <v>0</v>
      </c>
      <c r="I490" s="55">
        <v>0</v>
      </c>
      <c r="J490" s="55">
        <f t="shared" si="192"/>
        <v>800</v>
      </c>
    </row>
    <row r="491" spans="1:10">
      <c r="A491" s="53" t="s">
        <v>177</v>
      </c>
      <c r="B491" s="54">
        <v>0</v>
      </c>
      <c r="C491" s="65"/>
      <c r="D491" s="65"/>
      <c r="E491" s="65"/>
      <c r="F491" s="65"/>
      <c r="G491" s="65"/>
      <c r="H491" s="65"/>
      <c r="I491" s="65"/>
      <c r="J491" s="55">
        <f t="shared" si="192"/>
        <v>0</v>
      </c>
    </row>
    <row r="492" spans="1:10">
      <c r="A492" s="53" t="s">
        <v>178</v>
      </c>
      <c r="B492" s="54">
        <v>0</v>
      </c>
      <c r="C492" s="55">
        <v>0</v>
      </c>
      <c r="D492" s="55">
        <v>0</v>
      </c>
      <c r="E492" s="55">
        <v>0</v>
      </c>
      <c r="F492" s="55">
        <v>0</v>
      </c>
      <c r="G492" s="55">
        <v>0</v>
      </c>
      <c r="H492" s="55">
        <v>0</v>
      </c>
      <c r="I492" s="55">
        <v>0</v>
      </c>
      <c r="J492" s="55">
        <f t="shared" si="192"/>
        <v>0</v>
      </c>
    </row>
    <row r="493" spans="1:10" ht="60">
      <c r="A493" s="53" t="s">
        <v>275</v>
      </c>
      <c r="B493" s="54">
        <v>1400</v>
      </c>
      <c r="C493" s="55">
        <f>C494+C495+C499</f>
        <v>200</v>
      </c>
      <c r="D493" s="55">
        <f t="shared" ref="D493:I493" si="197">D494+D495+D499</f>
        <v>0</v>
      </c>
      <c r="E493" s="55">
        <f t="shared" si="197"/>
        <v>0</v>
      </c>
      <c r="F493" s="55">
        <f t="shared" si="197"/>
        <v>0</v>
      </c>
      <c r="G493" s="55">
        <f t="shared" si="197"/>
        <v>0</v>
      </c>
      <c r="H493" s="55">
        <f t="shared" si="197"/>
        <v>0</v>
      </c>
      <c r="I493" s="55">
        <f t="shared" si="197"/>
        <v>0</v>
      </c>
      <c r="J493" s="55">
        <f t="shared" si="192"/>
        <v>200</v>
      </c>
    </row>
    <row r="494" spans="1:10">
      <c r="A494" s="53" t="s">
        <v>176</v>
      </c>
      <c r="B494" s="54">
        <v>2950</v>
      </c>
      <c r="C494" s="55">
        <v>0</v>
      </c>
      <c r="D494" s="55">
        <v>0</v>
      </c>
      <c r="E494" s="55">
        <v>0</v>
      </c>
      <c r="F494" s="55">
        <v>0</v>
      </c>
      <c r="G494" s="55">
        <v>0</v>
      </c>
      <c r="H494" s="55">
        <v>0</v>
      </c>
      <c r="I494" s="55">
        <v>0</v>
      </c>
      <c r="J494" s="55">
        <f t="shared" si="192"/>
        <v>0</v>
      </c>
    </row>
    <row r="495" spans="1:10" ht="24">
      <c r="A495" s="53" t="s">
        <v>169</v>
      </c>
      <c r="B495" s="54"/>
      <c r="C495" s="55">
        <f>C496+C497</f>
        <v>200</v>
      </c>
      <c r="D495" s="55">
        <f>D496+D497</f>
        <v>0</v>
      </c>
      <c r="E495" s="55">
        <f t="shared" ref="E495:I495" si="198">E496+E497</f>
        <v>0</v>
      </c>
      <c r="F495" s="55">
        <f t="shared" si="198"/>
        <v>0</v>
      </c>
      <c r="G495" s="55">
        <f t="shared" si="198"/>
        <v>0</v>
      </c>
      <c r="H495" s="55">
        <f t="shared" si="198"/>
        <v>0</v>
      </c>
      <c r="I495" s="55">
        <f t="shared" si="198"/>
        <v>0</v>
      </c>
      <c r="J495" s="55">
        <f t="shared" si="192"/>
        <v>200</v>
      </c>
    </row>
    <row r="496" spans="1:10">
      <c r="A496" s="53" t="s">
        <v>7</v>
      </c>
      <c r="B496" s="54">
        <v>1400</v>
      </c>
      <c r="C496" s="55">
        <v>200</v>
      </c>
      <c r="D496" s="55">
        <v>0</v>
      </c>
      <c r="E496" s="55">
        <v>0</v>
      </c>
      <c r="F496" s="55">
        <v>0</v>
      </c>
      <c r="G496" s="55">
        <v>0</v>
      </c>
      <c r="H496" s="55">
        <v>0</v>
      </c>
      <c r="I496" s="55">
        <v>0</v>
      </c>
      <c r="J496" s="55">
        <f t="shared" si="192"/>
        <v>200</v>
      </c>
    </row>
    <row r="497" spans="1:12">
      <c r="A497" s="53" t="s">
        <v>177</v>
      </c>
      <c r="B497" s="54">
        <v>0</v>
      </c>
      <c r="C497" s="55">
        <v>0</v>
      </c>
      <c r="D497" s="55">
        <v>0</v>
      </c>
      <c r="E497" s="55">
        <v>0</v>
      </c>
      <c r="F497" s="55">
        <v>0</v>
      </c>
      <c r="G497" s="55">
        <v>0</v>
      </c>
      <c r="H497" s="55">
        <v>0</v>
      </c>
      <c r="I497" s="55">
        <v>0</v>
      </c>
      <c r="J497" s="55">
        <f t="shared" si="192"/>
        <v>0</v>
      </c>
    </row>
    <row r="498" spans="1:12">
      <c r="A498" s="53" t="s">
        <v>178</v>
      </c>
      <c r="B498" s="54">
        <v>0</v>
      </c>
      <c r="C498" s="55">
        <v>0</v>
      </c>
      <c r="D498" s="55">
        <v>0</v>
      </c>
      <c r="E498" s="55">
        <v>0</v>
      </c>
      <c r="F498" s="55">
        <v>0</v>
      </c>
      <c r="G498" s="55">
        <v>0</v>
      </c>
      <c r="H498" s="55">
        <v>0</v>
      </c>
      <c r="I498" s="55">
        <v>0</v>
      </c>
      <c r="J498" s="55">
        <f t="shared" si="192"/>
        <v>0</v>
      </c>
    </row>
    <row r="499" spans="1:12">
      <c r="A499" s="53" t="s">
        <v>10</v>
      </c>
      <c r="B499" s="54">
        <v>0</v>
      </c>
      <c r="C499" s="55">
        <v>0</v>
      </c>
      <c r="D499" s="55">
        <v>0</v>
      </c>
      <c r="E499" s="55">
        <v>0</v>
      </c>
      <c r="F499" s="55">
        <v>0</v>
      </c>
      <c r="G499" s="55">
        <v>0</v>
      </c>
      <c r="H499" s="55">
        <v>0</v>
      </c>
      <c r="I499" s="55">
        <v>0</v>
      </c>
      <c r="J499" s="55">
        <f t="shared" si="192"/>
        <v>0</v>
      </c>
    </row>
    <row r="500" spans="1:12" s="32" customFormat="1" ht="52.5" customHeight="1">
      <c r="A500" s="87" t="s">
        <v>240</v>
      </c>
      <c r="B500" s="88">
        <v>60200</v>
      </c>
      <c r="C500" s="89">
        <f t="shared" ref="C500:I505" si="199">C506+C536+C656+C524</f>
        <v>1213581.7999999998</v>
      </c>
      <c r="D500" s="89">
        <f t="shared" si="199"/>
        <v>91345.4</v>
      </c>
      <c r="E500" s="89">
        <f t="shared" si="199"/>
        <v>92148.4</v>
      </c>
      <c r="F500" s="89">
        <f t="shared" si="199"/>
        <v>57361</v>
      </c>
      <c r="G500" s="89">
        <f t="shared" si="199"/>
        <v>57361</v>
      </c>
      <c r="H500" s="89">
        <f t="shared" si="199"/>
        <v>57361</v>
      </c>
      <c r="I500" s="89">
        <f t="shared" si="199"/>
        <v>57361</v>
      </c>
      <c r="J500" s="89">
        <f t="shared" si="192"/>
        <v>1626519.5999999996</v>
      </c>
      <c r="K500" s="35"/>
      <c r="L500" s="31"/>
    </row>
    <row r="501" spans="1:12">
      <c r="A501" s="53" t="s">
        <v>176</v>
      </c>
      <c r="B501" s="54">
        <v>0</v>
      </c>
      <c r="C501" s="55">
        <f t="shared" si="199"/>
        <v>765274.29999999993</v>
      </c>
      <c r="D501" s="55">
        <f t="shared" si="199"/>
        <v>30246.1</v>
      </c>
      <c r="E501" s="55">
        <f t="shared" si="199"/>
        <v>30960.799999999999</v>
      </c>
      <c r="F501" s="55">
        <f t="shared" si="199"/>
        <v>0</v>
      </c>
      <c r="G501" s="55">
        <f t="shared" si="199"/>
        <v>0</v>
      </c>
      <c r="H501" s="55">
        <f t="shared" si="199"/>
        <v>0</v>
      </c>
      <c r="I501" s="55">
        <f t="shared" si="199"/>
        <v>0</v>
      </c>
      <c r="J501" s="55">
        <f t="shared" si="192"/>
        <v>826481.2</v>
      </c>
    </row>
    <row r="502" spans="1:12" ht="24">
      <c r="A502" s="53" t="s">
        <v>169</v>
      </c>
      <c r="B502" s="54">
        <v>116200</v>
      </c>
      <c r="C502" s="55">
        <f t="shared" si="199"/>
        <v>448307.50000000006</v>
      </c>
      <c r="D502" s="55">
        <f t="shared" si="199"/>
        <v>61099.3</v>
      </c>
      <c r="E502" s="55">
        <f t="shared" si="199"/>
        <v>61187.6</v>
      </c>
      <c r="F502" s="55">
        <f t="shared" si="199"/>
        <v>57361</v>
      </c>
      <c r="G502" s="55">
        <f t="shared" si="199"/>
        <v>57361</v>
      </c>
      <c r="H502" s="55">
        <f t="shared" si="199"/>
        <v>57361</v>
      </c>
      <c r="I502" s="55">
        <f t="shared" si="199"/>
        <v>57361</v>
      </c>
      <c r="J502" s="55">
        <f t="shared" si="192"/>
        <v>800038.40000000002</v>
      </c>
    </row>
    <row r="503" spans="1:12">
      <c r="A503" s="53" t="s">
        <v>7</v>
      </c>
      <c r="B503" s="54">
        <v>0</v>
      </c>
      <c r="C503" s="55">
        <f t="shared" si="199"/>
        <v>448307.50000000006</v>
      </c>
      <c r="D503" s="55">
        <f t="shared" si="199"/>
        <v>61099.3</v>
      </c>
      <c r="E503" s="55">
        <f t="shared" si="199"/>
        <v>61187.6</v>
      </c>
      <c r="F503" s="55">
        <f t="shared" si="199"/>
        <v>57361</v>
      </c>
      <c r="G503" s="55">
        <f t="shared" si="199"/>
        <v>57361</v>
      </c>
      <c r="H503" s="55">
        <f t="shared" si="199"/>
        <v>57361</v>
      </c>
      <c r="I503" s="55">
        <f t="shared" si="199"/>
        <v>57361</v>
      </c>
      <c r="J503" s="55">
        <f t="shared" si="192"/>
        <v>800038.40000000002</v>
      </c>
    </row>
    <row r="504" spans="1:12">
      <c r="A504" s="53" t="s">
        <v>177</v>
      </c>
      <c r="B504" s="54">
        <v>0</v>
      </c>
      <c r="C504" s="55">
        <f t="shared" si="199"/>
        <v>0</v>
      </c>
      <c r="D504" s="55">
        <f t="shared" si="199"/>
        <v>0</v>
      </c>
      <c r="E504" s="55">
        <f t="shared" si="199"/>
        <v>0</v>
      </c>
      <c r="F504" s="55">
        <f t="shared" si="199"/>
        <v>0</v>
      </c>
      <c r="G504" s="55">
        <f t="shared" si="199"/>
        <v>0</v>
      </c>
      <c r="H504" s="55">
        <f t="shared" si="199"/>
        <v>0</v>
      </c>
      <c r="I504" s="55">
        <f t="shared" si="199"/>
        <v>0</v>
      </c>
      <c r="J504" s="55">
        <f t="shared" si="192"/>
        <v>0</v>
      </c>
    </row>
    <row r="505" spans="1:12">
      <c r="A505" s="53" t="s">
        <v>178</v>
      </c>
      <c r="B505" s="54">
        <v>0</v>
      </c>
      <c r="C505" s="55">
        <f t="shared" si="199"/>
        <v>0</v>
      </c>
      <c r="D505" s="55">
        <f t="shared" si="199"/>
        <v>0</v>
      </c>
      <c r="E505" s="55">
        <f t="shared" si="199"/>
        <v>0</v>
      </c>
      <c r="F505" s="55">
        <f t="shared" si="199"/>
        <v>0</v>
      </c>
      <c r="G505" s="55">
        <f t="shared" si="199"/>
        <v>0</v>
      </c>
      <c r="H505" s="55">
        <f t="shared" si="199"/>
        <v>0</v>
      </c>
      <c r="I505" s="55">
        <f t="shared" si="199"/>
        <v>0</v>
      </c>
      <c r="J505" s="55">
        <f t="shared" si="192"/>
        <v>0</v>
      </c>
    </row>
    <row r="506" spans="1:12" s="32" customFormat="1" ht="48">
      <c r="A506" s="125" t="s">
        <v>213</v>
      </c>
      <c r="B506" s="58">
        <v>60200</v>
      </c>
      <c r="C506" s="134">
        <f>C512+C518</f>
        <v>46160</v>
      </c>
      <c r="D506" s="134">
        <f t="shared" ref="C506:I511" si="200">D512+D518</f>
        <v>0</v>
      </c>
      <c r="E506" s="134">
        <f t="shared" si="200"/>
        <v>0</v>
      </c>
      <c r="F506" s="56">
        <f t="shared" si="200"/>
        <v>0</v>
      </c>
      <c r="G506" s="56">
        <f t="shared" si="200"/>
        <v>0</v>
      </c>
      <c r="H506" s="56">
        <f t="shared" si="200"/>
        <v>0</v>
      </c>
      <c r="I506" s="56">
        <f t="shared" si="200"/>
        <v>0</v>
      </c>
      <c r="J506" s="130">
        <f>SUM(C506:I506)</f>
        <v>46160</v>
      </c>
      <c r="K506" s="35"/>
      <c r="L506" s="31"/>
    </row>
    <row r="507" spans="1:12">
      <c r="A507" s="53" t="s">
        <v>176</v>
      </c>
      <c r="B507" s="54">
        <v>0</v>
      </c>
      <c r="C507" s="56">
        <f t="shared" si="200"/>
        <v>0</v>
      </c>
      <c r="D507" s="56">
        <f t="shared" si="200"/>
        <v>0</v>
      </c>
      <c r="E507" s="56">
        <f t="shared" si="200"/>
        <v>0</v>
      </c>
      <c r="F507" s="56">
        <f t="shared" si="200"/>
        <v>0</v>
      </c>
      <c r="G507" s="56">
        <f t="shared" si="200"/>
        <v>0</v>
      </c>
      <c r="H507" s="56">
        <f t="shared" si="200"/>
        <v>0</v>
      </c>
      <c r="I507" s="56">
        <f t="shared" si="200"/>
        <v>0</v>
      </c>
      <c r="J507" s="55">
        <f t="shared" si="192"/>
        <v>0</v>
      </c>
    </row>
    <row r="508" spans="1:12" ht="24">
      <c r="A508" s="53" t="s">
        <v>169</v>
      </c>
      <c r="B508" s="54">
        <v>116200</v>
      </c>
      <c r="C508" s="56">
        <f>C514+C520</f>
        <v>46160</v>
      </c>
      <c r="D508" s="56">
        <f t="shared" si="200"/>
        <v>0</v>
      </c>
      <c r="E508" s="56">
        <f t="shared" si="200"/>
        <v>0</v>
      </c>
      <c r="F508" s="56">
        <f t="shared" si="200"/>
        <v>0</v>
      </c>
      <c r="G508" s="56">
        <f t="shared" si="200"/>
        <v>0</v>
      </c>
      <c r="H508" s="56">
        <f t="shared" si="200"/>
        <v>0</v>
      </c>
      <c r="I508" s="56">
        <f t="shared" si="200"/>
        <v>0</v>
      </c>
      <c r="J508" s="55">
        <f t="shared" si="192"/>
        <v>46160</v>
      </c>
    </row>
    <row r="509" spans="1:12">
      <c r="A509" s="137" t="s">
        <v>7</v>
      </c>
      <c r="B509" s="138">
        <v>0</v>
      </c>
      <c r="C509" s="134">
        <f t="shared" si="200"/>
        <v>46160</v>
      </c>
      <c r="D509" s="134">
        <f t="shared" si="200"/>
        <v>0</v>
      </c>
      <c r="E509" s="134">
        <f t="shared" si="200"/>
        <v>0</v>
      </c>
      <c r="F509" s="56">
        <f t="shared" si="200"/>
        <v>0</v>
      </c>
      <c r="G509" s="56">
        <f t="shared" si="200"/>
        <v>0</v>
      </c>
      <c r="H509" s="56">
        <f t="shared" si="200"/>
        <v>0</v>
      </c>
      <c r="I509" s="56">
        <f t="shared" si="200"/>
        <v>0</v>
      </c>
      <c r="J509" s="55">
        <f t="shared" si="192"/>
        <v>46160</v>
      </c>
    </row>
    <row r="510" spans="1:12">
      <c r="A510" s="53" t="s">
        <v>177</v>
      </c>
      <c r="B510" s="54">
        <v>0</v>
      </c>
      <c r="C510" s="56">
        <f t="shared" si="200"/>
        <v>0</v>
      </c>
      <c r="D510" s="56">
        <f t="shared" si="200"/>
        <v>0</v>
      </c>
      <c r="E510" s="56">
        <f t="shared" si="200"/>
        <v>0</v>
      </c>
      <c r="F510" s="56">
        <f t="shared" si="200"/>
        <v>0</v>
      </c>
      <c r="G510" s="56">
        <f t="shared" si="200"/>
        <v>0</v>
      </c>
      <c r="H510" s="56">
        <f t="shared" si="200"/>
        <v>0</v>
      </c>
      <c r="I510" s="56">
        <f t="shared" si="200"/>
        <v>0</v>
      </c>
      <c r="J510" s="55">
        <f t="shared" si="192"/>
        <v>0</v>
      </c>
    </row>
    <row r="511" spans="1:12">
      <c r="A511" s="53" t="s">
        <v>178</v>
      </c>
      <c r="B511" s="54">
        <v>0</v>
      </c>
      <c r="C511" s="56">
        <f t="shared" si="200"/>
        <v>0</v>
      </c>
      <c r="D511" s="56">
        <f t="shared" si="200"/>
        <v>0</v>
      </c>
      <c r="E511" s="56">
        <f t="shared" si="200"/>
        <v>0</v>
      </c>
      <c r="F511" s="56">
        <f t="shared" si="200"/>
        <v>0</v>
      </c>
      <c r="G511" s="56">
        <f t="shared" si="200"/>
        <v>0</v>
      </c>
      <c r="H511" s="56">
        <f t="shared" si="200"/>
        <v>0</v>
      </c>
      <c r="I511" s="56">
        <f t="shared" si="200"/>
        <v>0</v>
      </c>
      <c r="J511" s="55">
        <f t="shared" si="192"/>
        <v>0</v>
      </c>
    </row>
    <row r="512" spans="1:12" ht="60">
      <c r="A512" s="53" t="s">
        <v>255</v>
      </c>
      <c r="B512" s="54"/>
      <c r="C512" s="55">
        <f>C513+C514+C517</f>
        <v>28169</v>
      </c>
      <c r="D512" s="55">
        <f t="shared" ref="D512:I512" si="201">D513+D514+D517</f>
        <v>0</v>
      </c>
      <c r="E512" s="55">
        <f t="shared" si="201"/>
        <v>0</v>
      </c>
      <c r="F512" s="55">
        <f t="shared" si="201"/>
        <v>0</v>
      </c>
      <c r="G512" s="55">
        <f t="shared" si="201"/>
        <v>0</v>
      </c>
      <c r="H512" s="55">
        <f t="shared" si="201"/>
        <v>0</v>
      </c>
      <c r="I512" s="55">
        <f t="shared" si="201"/>
        <v>0</v>
      </c>
      <c r="J512" s="129">
        <f t="shared" si="192"/>
        <v>28169</v>
      </c>
    </row>
    <row r="513" spans="1:12">
      <c r="A513" s="53" t="s">
        <v>176</v>
      </c>
      <c r="B513" s="54">
        <v>0</v>
      </c>
      <c r="C513" s="55">
        <v>0</v>
      </c>
      <c r="D513" s="55">
        <v>0</v>
      </c>
      <c r="E513" s="55">
        <v>0</v>
      </c>
      <c r="F513" s="55">
        <v>0</v>
      </c>
      <c r="G513" s="55">
        <v>0</v>
      </c>
      <c r="H513" s="55">
        <v>0</v>
      </c>
      <c r="I513" s="55">
        <v>0</v>
      </c>
      <c r="J513" s="55">
        <f t="shared" si="192"/>
        <v>0</v>
      </c>
    </row>
    <row r="514" spans="1:12" ht="24">
      <c r="A514" s="53" t="s">
        <v>169</v>
      </c>
      <c r="B514" s="54">
        <v>116200</v>
      </c>
      <c r="C514" s="55">
        <f>SUM(C515:C516)</f>
        <v>28169</v>
      </c>
      <c r="D514" s="55">
        <f t="shared" ref="D514:I514" si="202">SUM(D515:D516)</f>
        <v>0</v>
      </c>
      <c r="E514" s="55">
        <f t="shared" si="202"/>
        <v>0</v>
      </c>
      <c r="F514" s="55">
        <f t="shared" si="202"/>
        <v>0</v>
      </c>
      <c r="G514" s="55">
        <f t="shared" si="202"/>
        <v>0</v>
      </c>
      <c r="H514" s="55">
        <f>SUM(H515:H516)</f>
        <v>0</v>
      </c>
      <c r="I514" s="55">
        <f t="shared" si="202"/>
        <v>0</v>
      </c>
      <c r="J514" s="55">
        <f t="shared" si="192"/>
        <v>28169</v>
      </c>
    </row>
    <row r="515" spans="1:12">
      <c r="A515" s="53" t="s">
        <v>7</v>
      </c>
      <c r="B515" s="54">
        <v>0</v>
      </c>
      <c r="C515" s="77">
        <v>28169</v>
      </c>
      <c r="D515" s="77">
        <v>0</v>
      </c>
      <c r="E515" s="77">
        <v>0</v>
      </c>
      <c r="F515" s="55">
        <v>0</v>
      </c>
      <c r="G515" s="55">
        <v>0</v>
      </c>
      <c r="H515" s="55">
        <v>0</v>
      </c>
      <c r="I515" s="55">
        <v>0</v>
      </c>
      <c r="J515" s="55">
        <f t="shared" si="192"/>
        <v>28169</v>
      </c>
    </row>
    <row r="516" spans="1:12">
      <c r="A516" s="53" t="s">
        <v>177</v>
      </c>
      <c r="B516" s="54">
        <v>0</v>
      </c>
      <c r="C516" s="55">
        <v>0</v>
      </c>
      <c r="D516" s="55">
        <v>0</v>
      </c>
      <c r="E516" s="55">
        <v>0</v>
      </c>
      <c r="F516" s="55">
        <v>0</v>
      </c>
      <c r="G516" s="55">
        <v>0</v>
      </c>
      <c r="H516" s="55">
        <v>0</v>
      </c>
      <c r="I516" s="55">
        <v>0</v>
      </c>
      <c r="J516" s="55">
        <f t="shared" si="192"/>
        <v>0</v>
      </c>
    </row>
    <row r="517" spans="1:12">
      <c r="A517" s="53" t="s">
        <v>178</v>
      </c>
      <c r="B517" s="54">
        <v>0</v>
      </c>
      <c r="C517" s="55">
        <v>0</v>
      </c>
      <c r="D517" s="55">
        <v>0</v>
      </c>
      <c r="E517" s="55">
        <v>0</v>
      </c>
      <c r="F517" s="55">
        <v>0</v>
      </c>
      <c r="G517" s="55">
        <v>0</v>
      </c>
      <c r="H517" s="55">
        <v>0</v>
      </c>
      <c r="I517" s="55">
        <v>0</v>
      </c>
      <c r="J517" s="55">
        <f t="shared" si="192"/>
        <v>0</v>
      </c>
    </row>
    <row r="518" spans="1:12" ht="60">
      <c r="A518" s="53" t="s">
        <v>277</v>
      </c>
      <c r="B518" s="54"/>
      <c r="C518" s="55">
        <f>C519+C520+C523</f>
        <v>17991</v>
      </c>
      <c r="D518" s="55">
        <f t="shared" ref="D518:I518" si="203">D519+D520+D523</f>
        <v>0</v>
      </c>
      <c r="E518" s="55">
        <f t="shared" si="203"/>
        <v>0</v>
      </c>
      <c r="F518" s="55">
        <f t="shared" si="203"/>
        <v>0</v>
      </c>
      <c r="G518" s="55">
        <f t="shared" si="203"/>
        <v>0</v>
      </c>
      <c r="H518" s="55">
        <f t="shared" si="203"/>
        <v>0</v>
      </c>
      <c r="I518" s="55">
        <f t="shared" si="203"/>
        <v>0</v>
      </c>
      <c r="J518" s="129">
        <f t="shared" ref="J518:J529" si="204">SUM(C518:I518)</f>
        <v>17991</v>
      </c>
    </row>
    <row r="519" spans="1:12">
      <c r="A519" s="53" t="s">
        <v>176</v>
      </c>
      <c r="B519" s="54">
        <v>0</v>
      </c>
      <c r="C519" s="55">
        <v>0</v>
      </c>
      <c r="D519" s="55">
        <v>0</v>
      </c>
      <c r="E519" s="55">
        <v>0</v>
      </c>
      <c r="F519" s="55">
        <v>0</v>
      </c>
      <c r="G519" s="55">
        <v>0</v>
      </c>
      <c r="H519" s="55">
        <v>0</v>
      </c>
      <c r="I519" s="55">
        <v>0</v>
      </c>
      <c r="J519" s="55">
        <f t="shared" si="204"/>
        <v>0</v>
      </c>
    </row>
    <row r="520" spans="1:12" ht="24">
      <c r="A520" s="53" t="s">
        <v>169</v>
      </c>
      <c r="B520" s="54">
        <v>116200</v>
      </c>
      <c r="C520" s="55">
        <f>SUM(C521:C522)</f>
        <v>17991</v>
      </c>
      <c r="D520" s="55">
        <f t="shared" ref="D520:I520" si="205">SUM(D521:D522)</f>
        <v>0</v>
      </c>
      <c r="E520" s="55">
        <f t="shared" si="205"/>
        <v>0</v>
      </c>
      <c r="F520" s="55">
        <f t="shared" si="205"/>
        <v>0</v>
      </c>
      <c r="G520" s="55">
        <f t="shared" si="205"/>
        <v>0</v>
      </c>
      <c r="H520" s="55">
        <f t="shared" si="205"/>
        <v>0</v>
      </c>
      <c r="I520" s="55">
        <f t="shared" si="205"/>
        <v>0</v>
      </c>
      <c r="J520" s="55">
        <f t="shared" si="204"/>
        <v>17991</v>
      </c>
    </row>
    <row r="521" spans="1:12">
      <c r="A521" s="53" t="s">
        <v>7</v>
      </c>
      <c r="B521" s="54">
        <v>0</v>
      </c>
      <c r="C521" s="77">
        <v>17991</v>
      </c>
      <c r="D521" s="77">
        <v>0</v>
      </c>
      <c r="E521" s="77">
        <v>0</v>
      </c>
      <c r="F521" s="55">
        <v>0</v>
      </c>
      <c r="G521" s="55">
        <v>0</v>
      </c>
      <c r="H521" s="55">
        <v>0</v>
      </c>
      <c r="I521" s="55">
        <v>0</v>
      </c>
      <c r="J521" s="55">
        <f t="shared" si="204"/>
        <v>17991</v>
      </c>
    </row>
    <row r="522" spans="1:12">
      <c r="A522" s="53" t="s">
        <v>177</v>
      </c>
      <c r="B522" s="54">
        <v>0</v>
      </c>
      <c r="C522" s="55">
        <v>0</v>
      </c>
      <c r="D522" s="55">
        <v>0</v>
      </c>
      <c r="E522" s="55">
        <v>0</v>
      </c>
      <c r="F522" s="55">
        <v>0</v>
      </c>
      <c r="G522" s="55">
        <v>0</v>
      </c>
      <c r="H522" s="55">
        <v>0</v>
      </c>
      <c r="I522" s="55">
        <v>0</v>
      </c>
      <c r="J522" s="55">
        <f t="shared" si="204"/>
        <v>0</v>
      </c>
    </row>
    <row r="523" spans="1:12">
      <c r="A523" s="53" t="s">
        <v>178</v>
      </c>
      <c r="B523" s="54">
        <v>0</v>
      </c>
      <c r="C523" s="55">
        <v>0</v>
      </c>
      <c r="D523" s="55">
        <v>0</v>
      </c>
      <c r="E523" s="55">
        <v>0</v>
      </c>
      <c r="F523" s="55">
        <v>0</v>
      </c>
      <c r="G523" s="55">
        <v>0</v>
      </c>
      <c r="H523" s="55">
        <v>0</v>
      </c>
      <c r="I523" s="55">
        <v>0</v>
      </c>
      <c r="J523" s="55">
        <f t="shared" si="204"/>
        <v>0</v>
      </c>
    </row>
    <row r="524" spans="1:12" s="32" customFormat="1" ht="48">
      <c r="A524" s="125" t="s">
        <v>239</v>
      </c>
      <c r="B524" s="58">
        <v>60200</v>
      </c>
      <c r="C524" s="134">
        <f t="shared" ref="C524:I529" si="206">C530</f>
        <v>90</v>
      </c>
      <c r="D524" s="134">
        <f t="shared" si="206"/>
        <v>90</v>
      </c>
      <c r="E524" s="134">
        <f t="shared" si="206"/>
        <v>90</v>
      </c>
      <c r="F524" s="56">
        <f t="shared" si="206"/>
        <v>90</v>
      </c>
      <c r="G524" s="56">
        <f t="shared" si="206"/>
        <v>90</v>
      </c>
      <c r="H524" s="56">
        <f t="shared" si="206"/>
        <v>90</v>
      </c>
      <c r="I524" s="56">
        <f t="shared" si="206"/>
        <v>90</v>
      </c>
      <c r="J524" s="130">
        <f t="shared" si="204"/>
        <v>630</v>
      </c>
      <c r="K524" s="35"/>
      <c r="L524" s="31"/>
    </row>
    <row r="525" spans="1:12">
      <c r="A525" s="53" t="s">
        <v>176</v>
      </c>
      <c r="B525" s="54">
        <v>0</v>
      </c>
      <c r="C525" s="55">
        <f t="shared" si="206"/>
        <v>0</v>
      </c>
      <c r="D525" s="55">
        <f t="shared" si="206"/>
        <v>0</v>
      </c>
      <c r="E525" s="55">
        <f t="shared" si="206"/>
        <v>0</v>
      </c>
      <c r="F525" s="55">
        <f t="shared" si="206"/>
        <v>0</v>
      </c>
      <c r="G525" s="55">
        <f t="shared" si="206"/>
        <v>0</v>
      </c>
      <c r="H525" s="55">
        <f t="shared" si="206"/>
        <v>0</v>
      </c>
      <c r="I525" s="55">
        <f t="shared" si="206"/>
        <v>0</v>
      </c>
      <c r="J525" s="55">
        <f t="shared" si="204"/>
        <v>0</v>
      </c>
    </row>
    <row r="526" spans="1:12" ht="24">
      <c r="A526" s="53" t="s">
        <v>169</v>
      </c>
      <c r="B526" s="54">
        <v>116200</v>
      </c>
      <c r="C526" s="55">
        <f t="shared" si="206"/>
        <v>90</v>
      </c>
      <c r="D526" s="55">
        <f t="shared" si="206"/>
        <v>90</v>
      </c>
      <c r="E526" s="55">
        <f t="shared" si="206"/>
        <v>90</v>
      </c>
      <c r="F526" s="55">
        <f t="shared" si="206"/>
        <v>90</v>
      </c>
      <c r="G526" s="55">
        <f t="shared" si="206"/>
        <v>90</v>
      </c>
      <c r="H526" s="55">
        <f t="shared" si="206"/>
        <v>90</v>
      </c>
      <c r="I526" s="55">
        <f t="shared" si="206"/>
        <v>90</v>
      </c>
      <c r="J526" s="55">
        <f t="shared" si="204"/>
        <v>630</v>
      </c>
    </row>
    <row r="527" spans="1:12">
      <c r="A527" s="137" t="s">
        <v>7</v>
      </c>
      <c r="B527" s="138">
        <v>0</v>
      </c>
      <c r="C527" s="74">
        <f t="shared" si="206"/>
        <v>90</v>
      </c>
      <c r="D527" s="74">
        <f t="shared" si="206"/>
        <v>90</v>
      </c>
      <c r="E527" s="74">
        <f t="shared" si="206"/>
        <v>90</v>
      </c>
      <c r="F527" s="55">
        <f t="shared" si="206"/>
        <v>90</v>
      </c>
      <c r="G527" s="55">
        <f t="shared" si="206"/>
        <v>90</v>
      </c>
      <c r="H527" s="55">
        <f t="shared" si="206"/>
        <v>90</v>
      </c>
      <c r="I527" s="55">
        <f t="shared" si="206"/>
        <v>90</v>
      </c>
      <c r="J527" s="55">
        <f t="shared" si="204"/>
        <v>630</v>
      </c>
    </row>
    <row r="528" spans="1:12">
      <c r="A528" s="53" t="s">
        <v>177</v>
      </c>
      <c r="B528" s="54">
        <v>0</v>
      </c>
      <c r="C528" s="55">
        <f t="shared" si="206"/>
        <v>0</v>
      </c>
      <c r="D528" s="55">
        <f t="shared" si="206"/>
        <v>0</v>
      </c>
      <c r="E528" s="55">
        <f t="shared" si="206"/>
        <v>0</v>
      </c>
      <c r="F528" s="55">
        <f t="shared" si="206"/>
        <v>0</v>
      </c>
      <c r="G528" s="55">
        <f t="shared" si="206"/>
        <v>0</v>
      </c>
      <c r="H528" s="55">
        <f t="shared" si="206"/>
        <v>0</v>
      </c>
      <c r="I528" s="55">
        <f t="shared" si="206"/>
        <v>0</v>
      </c>
      <c r="J528" s="55">
        <f t="shared" si="204"/>
        <v>0</v>
      </c>
    </row>
    <row r="529" spans="1:12 16382:16382">
      <c r="A529" s="53" t="s">
        <v>178</v>
      </c>
      <c r="B529" s="54">
        <v>0</v>
      </c>
      <c r="C529" s="55">
        <f t="shared" si="206"/>
        <v>0</v>
      </c>
      <c r="D529" s="55">
        <f t="shared" si="206"/>
        <v>0</v>
      </c>
      <c r="E529" s="55">
        <f t="shared" si="206"/>
        <v>0</v>
      </c>
      <c r="F529" s="55">
        <f t="shared" si="206"/>
        <v>0</v>
      </c>
      <c r="G529" s="55">
        <f t="shared" si="206"/>
        <v>0</v>
      </c>
      <c r="H529" s="55">
        <f t="shared" si="206"/>
        <v>0</v>
      </c>
      <c r="I529" s="55">
        <f t="shared" si="206"/>
        <v>0</v>
      </c>
      <c r="J529" s="55">
        <f t="shared" si="204"/>
        <v>0</v>
      </c>
    </row>
    <row r="530" spans="1:12 16382:16382" ht="48">
      <c r="A530" s="53" t="s">
        <v>256</v>
      </c>
      <c r="B530" s="54"/>
      <c r="C530" s="55">
        <f>C531+C532+C535</f>
        <v>90</v>
      </c>
      <c r="D530" s="55">
        <f t="shared" ref="D530:I530" si="207">D531+D532+D535</f>
        <v>90</v>
      </c>
      <c r="E530" s="55">
        <f t="shared" si="207"/>
        <v>90</v>
      </c>
      <c r="F530" s="55">
        <f t="shared" si="207"/>
        <v>90</v>
      </c>
      <c r="G530" s="55">
        <f t="shared" si="207"/>
        <v>90</v>
      </c>
      <c r="H530" s="55">
        <f t="shared" si="207"/>
        <v>90</v>
      </c>
      <c r="I530" s="55">
        <f t="shared" si="207"/>
        <v>90</v>
      </c>
      <c r="J530" s="55">
        <f t="shared" si="192"/>
        <v>630</v>
      </c>
      <c r="XFB530" s="36">
        <f>SUM(J530)</f>
        <v>630</v>
      </c>
    </row>
    <row r="531" spans="1:12 16382:16382">
      <c r="A531" s="53" t="s">
        <v>176</v>
      </c>
      <c r="B531" s="54">
        <v>0</v>
      </c>
      <c r="C531" s="55">
        <f>C633</f>
        <v>0</v>
      </c>
      <c r="D531" s="55">
        <f t="shared" ref="D531:I533" si="208">D633</f>
        <v>0</v>
      </c>
      <c r="E531" s="55">
        <f t="shared" si="208"/>
        <v>0</v>
      </c>
      <c r="F531" s="55">
        <f t="shared" si="208"/>
        <v>0</v>
      </c>
      <c r="G531" s="55">
        <f t="shared" si="208"/>
        <v>0</v>
      </c>
      <c r="H531" s="55">
        <f t="shared" si="208"/>
        <v>0</v>
      </c>
      <c r="I531" s="55">
        <f t="shared" si="208"/>
        <v>0</v>
      </c>
      <c r="J531" s="55">
        <f t="shared" si="192"/>
        <v>0</v>
      </c>
    </row>
    <row r="532" spans="1:12 16382:16382" ht="24">
      <c r="A532" s="53" t="s">
        <v>169</v>
      </c>
      <c r="B532" s="54">
        <v>116200</v>
      </c>
      <c r="C532" s="55">
        <f>C533+C534</f>
        <v>90</v>
      </c>
      <c r="D532" s="55">
        <f t="shared" ref="D532:I532" si="209">D533+D534</f>
        <v>90</v>
      </c>
      <c r="E532" s="55">
        <f t="shared" si="209"/>
        <v>90</v>
      </c>
      <c r="F532" s="55">
        <f t="shared" si="209"/>
        <v>90</v>
      </c>
      <c r="G532" s="55">
        <f t="shared" si="209"/>
        <v>90</v>
      </c>
      <c r="H532" s="55">
        <f t="shared" si="209"/>
        <v>90</v>
      </c>
      <c r="I532" s="55">
        <f t="shared" si="209"/>
        <v>90</v>
      </c>
      <c r="J532" s="55">
        <f t="shared" si="192"/>
        <v>630</v>
      </c>
    </row>
    <row r="533" spans="1:12 16382:16382">
      <c r="A533" s="53" t="s">
        <v>7</v>
      </c>
      <c r="B533" s="54">
        <v>0</v>
      </c>
      <c r="C533" s="55">
        <f>C635</f>
        <v>90</v>
      </c>
      <c r="D533" s="55">
        <f t="shared" si="208"/>
        <v>90</v>
      </c>
      <c r="E533" s="55">
        <f t="shared" si="208"/>
        <v>90</v>
      </c>
      <c r="F533" s="55">
        <f t="shared" si="208"/>
        <v>90</v>
      </c>
      <c r="G533" s="55">
        <f t="shared" si="208"/>
        <v>90</v>
      </c>
      <c r="H533" s="55">
        <f t="shared" si="208"/>
        <v>90</v>
      </c>
      <c r="I533" s="55">
        <f t="shared" si="208"/>
        <v>90</v>
      </c>
      <c r="J533" s="55">
        <f t="shared" si="192"/>
        <v>630</v>
      </c>
    </row>
    <row r="534" spans="1:12 16382:16382">
      <c r="A534" s="53" t="s">
        <v>177</v>
      </c>
      <c r="B534" s="54">
        <v>0</v>
      </c>
      <c r="C534" s="55">
        <f t="shared" ref="C534:I535" si="210">C636</f>
        <v>0</v>
      </c>
      <c r="D534" s="55">
        <f t="shared" si="210"/>
        <v>0</v>
      </c>
      <c r="E534" s="55">
        <f t="shared" si="210"/>
        <v>0</v>
      </c>
      <c r="F534" s="55">
        <f t="shared" si="210"/>
        <v>0</v>
      </c>
      <c r="G534" s="55">
        <f t="shared" si="210"/>
        <v>0</v>
      </c>
      <c r="H534" s="55">
        <f t="shared" si="210"/>
        <v>0</v>
      </c>
      <c r="I534" s="55">
        <f t="shared" si="210"/>
        <v>0</v>
      </c>
      <c r="J534" s="55">
        <f t="shared" si="192"/>
        <v>0</v>
      </c>
    </row>
    <row r="535" spans="1:12 16382:16382">
      <c r="A535" s="53" t="s">
        <v>178</v>
      </c>
      <c r="B535" s="54">
        <v>0</v>
      </c>
      <c r="C535" s="55">
        <f t="shared" si="210"/>
        <v>0</v>
      </c>
      <c r="D535" s="55">
        <f t="shared" si="210"/>
        <v>0</v>
      </c>
      <c r="E535" s="55">
        <f t="shared" si="210"/>
        <v>0</v>
      </c>
      <c r="F535" s="55">
        <f t="shared" si="210"/>
        <v>0</v>
      </c>
      <c r="G535" s="55">
        <f t="shared" si="210"/>
        <v>0</v>
      </c>
      <c r="H535" s="55">
        <f t="shared" si="210"/>
        <v>0</v>
      </c>
      <c r="I535" s="55">
        <f t="shared" si="210"/>
        <v>0</v>
      </c>
      <c r="J535" s="55">
        <f t="shared" si="192"/>
        <v>0</v>
      </c>
    </row>
    <row r="536" spans="1:12 16382:16382" s="32" customFormat="1" ht="38.25" customHeight="1">
      <c r="A536" s="82" t="s">
        <v>262</v>
      </c>
      <c r="B536" s="83">
        <v>914527.20000000007</v>
      </c>
      <c r="C536" s="134">
        <f>C542+C590+C596+C602+C608+C620+C626+C638+C644+C650+C614</f>
        <v>317180</v>
      </c>
      <c r="D536" s="134">
        <f t="shared" ref="D536:I540" si="211">D542+D590+D596+D602+D608+D620+D626+D638+D644+D650+D614</f>
        <v>91255.4</v>
      </c>
      <c r="E536" s="134">
        <f t="shared" si="211"/>
        <v>92058.4</v>
      </c>
      <c r="F536" s="84">
        <f t="shared" si="211"/>
        <v>57271</v>
      </c>
      <c r="G536" s="84">
        <f t="shared" si="211"/>
        <v>57271</v>
      </c>
      <c r="H536" s="84">
        <f t="shared" si="211"/>
        <v>57271</v>
      </c>
      <c r="I536" s="84">
        <f t="shared" si="211"/>
        <v>57271</v>
      </c>
      <c r="J536" s="84">
        <f t="shared" si="192"/>
        <v>729577.8</v>
      </c>
      <c r="K536" s="35"/>
      <c r="L536" s="31"/>
    </row>
    <row r="537" spans="1:12 16382:16382">
      <c r="A537" s="53" t="s">
        <v>176</v>
      </c>
      <c r="B537" s="54">
        <v>0</v>
      </c>
      <c r="C537" s="55">
        <f>C543+C591+C597+C603+C609+C621+C627+C639+C645+C651+C615</f>
        <v>85665.7</v>
      </c>
      <c r="D537" s="55">
        <f t="shared" si="211"/>
        <v>30246.1</v>
      </c>
      <c r="E537" s="55">
        <f t="shared" si="211"/>
        <v>30960.799999999999</v>
      </c>
      <c r="F537" s="55">
        <f t="shared" si="211"/>
        <v>0</v>
      </c>
      <c r="G537" s="55">
        <f t="shared" si="211"/>
        <v>0</v>
      </c>
      <c r="H537" s="55">
        <f t="shared" si="211"/>
        <v>0</v>
      </c>
      <c r="I537" s="55">
        <f t="shared" si="211"/>
        <v>0</v>
      </c>
      <c r="J537" s="55">
        <f t="shared" si="192"/>
        <v>146872.59999999998</v>
      </c>
    </row>
    <row r="538" spans="1:12 16382:16382" ht="24">
      <c r="A538" s="53" t="s">
        <v>169</v>
      </c>
      <c r="B538" s="54">
        <v>126197</v>
      </c>
      <c r="C538" s="55">
        <f>C544+C592+C598+C604+C610+C622+C628+C640+C646+C652+C616</f>
        <v>231514.30000000005</v>
      </c>
      <c r="D538" s="55">
        <f t="shared" si="211"/>
        <v>61009.3</v>
      </c>
      <c r="E538" s="55">
        <f t="shared" si="211"/>
        <v>61097.599999999999</v>
      </c>
      <c r="F538" s="55">
        <f t="shared" si="211"/>
        <v>57271</v>
      </c>
      <c r="G538" s="55">
        <f t="shared" si="211"/>
        <v>57271</v>
      </c>
      <c r="H538" s="55">
        <f t="shared" si="211"/>
        <v>57271</v>
      </c>
      <c r="I538" s="55">
        <f t="shared" si="211"/>
        <v>57271</v>
      </c>
      <c r="J538" s="55">
        <f t="shared" si="192"/>
        <v>582705.19999999995</v>
      </c>
    </row>
    <row r="539" spans="1:12 16382:16382">
      <c r="A539" s="53" t="s">
        <v>7</v>
      </c>
      <c r="B539" s="54">
        <v>788330.2</v>
      </c>
      <c r="C539" s="55">
        <f>C545+C593+C599+C605+C611+C623+C629+C641+C647+C653+C617</f>
        <v>231514.30000000005</v>
      </c>
      <c r="D539" s="55">
        <f t="shared" si="211"/>
        <v>61009.3</v>
      </c>
      <c r="E539" s="55">
        <f t="shared" si="211"/>
        <v>61097.599999999999</v>
      </c>
      <c r="F539" s="55">
        <f t="shared" si="211"/>
        <v>57271</v>
      </c>
      <c r="G539" s="55">
        <f t="shared" si="211"/>
        <v>57271</v>
      </c>
      <c r="H539" s="55">
        <f t="shared" si="211"/>
        <v>57271</v>
      </c>
      <c r="I539" s="55">
        <f t="shared" si="211"/>
        <v>57271</v>
      </c>
      <c r="J539" s="55">
        <f t="shared" si="192"/>
        <v>582705.19999999995</v>
      </c>
    </row>
    <row r="540" spans="1:12 16382:16382">
      <c r="A540" s="53" t="s">
        <v>177</v>
      </c>
      <c r="B540" s="54">
        <v>0</v>
      </c>
      <c r="C540" s="55">
        <f>C546+C594+C600+C606+C612+C624+C630+C642+C648+C654+C618</f>
        <v>0</v>
      </c>
      <c r="D540" s="55">
        <f t="shared" si="211"/>
        <v>0</v>
      </c>
      <c r="E540" s="55">
        <f t="shared" si="211"/>
        <v>0</v>
      </c>
      <c r="F540" s="55">
        <f t="shared" si="211"/>
        <v>0</v>
      </c>
      <c r="G540" s="55">
        <f t="shared" si="211"/>
        <v>0</v>
      </c>
      <c r="H540" s="55">
        <f t="shared" si="211"/>
        <v>0</v>
      </c>
      <c r="I540" s="55">
        <f t="shared" si="211"/>
        <v>0</v>
      </c>
      <c r="J540" s="55">
        <f t="shared" si="192"/>
        <v>0</v>
      </c>
    </row>
    <row r="541" spans="1:12 16382:16382">
      <c r="A541" s="53" t="s">
        <v>178</v>
      </c>
      <c r="B541" s="54">
        <v>0</v>
      </c>
      <c r="C541" s="55">
        <f t="shared" ref="C541:I541" si="212">C547+C595+C601+C607+C613+C625+C631+C643+C649+C655+C619</f>
        <v>0</v>
      </c>
      <c r="D541" s="55">
        <f t="shared" si="212"/>
        <v>0</v>
      </c>
      <c r="E541" s="55">
        <f t="shared" si="212"/>
        <v>0</v>
      </c>
      <c r="F541" s="55">
        <f t="shared" si="212"/>
        <v>0</v>
      </c>
      <c r="G541" s="55">
        <f t="shared" si="212"/>
        <v>0</v>
      </c>
      <c r="H541" s="55">
        <f t="shared" si="212"/>
        <v>0</v>
      </c>
      <c r="I541" s="55">
        <f t="shared" si="212"/>
        <v>0</v>
      </c>
      <c r="J541" s="55">
        <f t="shared" si="192"/>
        <v>0</v>
      </c>
    </row>
    <row r="542" spans="1:12 16382:16382" s="44" customFormat="1" ht="48">
      <c r="A542" s="125" t="s">
        <v>257</v>
      </c>
      <c r="B542" s="61"/>
      <c r="C542" s="62">
        <f>C543+C544+C547</f>
        <v>57014.6</v>
      </c>
      <c r="D542" s="62">
        <f t="shared" ref="D542:I542" si="213">D543+D544+D547</f>
        <v>37244.5</v>
      </c>
      <c r="E542" s="62">
        <f t="shared" si="213"/>
        <v>37244.5</v>
      </c>
      <c r="F542" s="62">
        <f t="shared" si="213"/>
        <v>37244.5</v>
      </c>
      <c r="G542" s="62">
        <f t="shared" si="213"/>
        <v>37244.5</v>
      </c>
      <c r="H542" s="62">
        <f t="shared" si="213"/>
        <v>37244.5</v>
      </c>
      <c r="I542" s="62">
        <f t="shared" si="213"/>
        <v>37244.5</v>
      </c>
      <c r="J542" s="62">
        <f t="shared" si="192"/>
        <v>280481.59999999998</v>
      </c>
      <c r="K542" s="75"/>
      <c r="L542" s="43"/>
    </row>
    <row r="543" spans="1:12 16382:16382" s="42" customFormat="1">
      <c r="A543" s="53" t="s">
        <v>176</v>
      </c>
      <c r="B543" s="63">
        <v>0</v>
      </c>
      <c r="C543" s="64">
        <v>0</v>
      </c>
      <c r="D543" s="64">
        <v>0</v>
      </c>
      <c r="E543" s="64">
        <v>0</v>
      </c>
      <c r="F543" s="64">
        <v>0</v>
      </c>
      <c r="G543" s="64">
        <v>0</v>
      </c>
      <c r="H543" s="64">
        <v>0</v>
      </c>
      <c r="I543" s="64">
        <v>0</v>
      </c>
      <c r="J543" s="64">
        <f t="shared" si="192"/>
        <v>0</v>
      </c>
      <c r="K543" s="35"/>
      <c r="L543" s="41"/>
    </row>
    <row r="544" spans="1:12 16382:16382" s="42" customFormat="1" ht="24">
      <c r="A544" s="53" t="s">
        <v>169</v>
      </c>
      <c r="B544" s="63">
        <v>116200</v>
      </c>
      <c r="C544" s="64">
        <f>C545+C546</f>
        <v>57014.6</v>
      </c>
      <c r="D544" s="64">
        <f t="shared" ref="D544:E544" si="214">D545+D546</f>
        <v>37244.5</v>
      </c>
      <c r="E544" s="64">
        <f t="shared" si="214"/>
        <v>37244.5</v>
      </c>
      <c r="F544" s="64">
        <f t="shared" ref="F544:I544" si="215">F545+F546</f>
        <v>37244.5</v>
      </c>
      <c r="G544" s="64">
        <f t="shared" si="215"/>
        <v>37244.5</v>
      </c>
      <c r="H544" s="64">
        <f t="shared" si="215"/>
        <v>37244.5</v>
      </c>
      <c r="I544" s="64">
        <f t="shared" si="215"/>
        <v>37244.5</v>
      </c>
      <c r="J544" s="64">
        <f>SUM(C544:I544)</f>
        <v>280481.59999999998</v>
      </c>
      <c r="K544" s="35"/>
      <c r="L544" s="41"/>
    </row>
    <row r="545" spans="1:12" s="42" customFormat="1">
      <c r="A545" s="94" t="s">
        <v>7</v>
      </c>
      <c r="B545" s="96">
        <v>0</v>
      </c>
      <c r="C545" s="124">
        <v>57014.6</v>
      </c>
      <c r="D545" s="124">
        <v>37244.5</v>
      </c>
      <c r="E545" s="124">
        <v>37244.5</v>
      </c>
      <c r="F545" s="64">
        <v>37244.5</v>
      </c>
      <c r="G545" s="64">
        <v>37244.5</v>
      </c>
      <c r="H545" s="64">
        <v>37244.5</v>
      </c>
      <c r="I545" s="64">
        <v>37244.5</v>
      </c>
      <c r="J545" s="64">
        <f t="shared" si="192"/>
        <v>280481.59999999998</v>
      </c>
      <c r="K545" s="35"/>
      <c r="L545" s="41"/>
    </row>
    <row r="546" spans="1:12" s="42" customFormat="1">
      <c r="A546" s="53" t="s">
        <v>177</v>
      </c>
      <c r="B546" s="63">
        <v>0</v>
      </c>
      <c r="C546" s="64">
        <v>0</v>
      </c>
      <c r="D546" s="64">
        <v>0</v>
      </c>
      <c r="E546" s="64">
        <v>0</v>
      </c>
      <c r="F546" s="64">
        <v>0</v>
      </c>
      <c r="G546" s="64">
        <v>0</v>
      </c>
      <c r="H546" s="64">
        <v>0</v>
      </c>
      <c r="I546" s="64">
        <v>0</v>
      </c>
      <c r="J546" s="64">
        <f t="shared" si="192"/>
        <v>0</v>
      </c>
      <c r="K546" s="35"/>
      <c r="L546" s="41"/>
    </row>
    <row r="547" spans="1:12" s="42" customFormat="1">
      <c r="A547" s="53" t="s">
        <v>178</v>
      </c>
      <c r="B547" s="63">
        <v>0</v>
      </c>
      <c r="C547" s="64">
        <v>0</v>
      </c>
      <c r="D547" s="64">
        <v>0</v>
      </c>
      <c r="E547" s="64">
        <v>0</v>
      </c>
      <c r="F547" s="64">
        <v>0</v>
      </c>
      <c r="G547" s="64">
        <v>0</v>
      </c>
      <c r="H547" s="64">
        <v>0</v>
      </c>
      <c r="I547" s="64">
        <v>0</v>
      </c>
      <c r="J547" s="64">
        <f t="shared" si="192"/>
        <v>0</v>
      </c>
      <c r="K547" s="35"/>
      <c r="L547" s="41"/>
    </row>
    <row r="548" spans="1:12" s="40" customFormat="1" ht="48" hidden="1">
      <c r="A548" s="98" t="s">
        <v>226</v>
      </c>
      <c r="B548" s="99"/>
      <c r="C548" s="100">
        <f>C549+C550</f>
        <v>16600</v>
      </c>
      <c r="D548" s="100">
        <f t="shared" ref="D548:I548" si="216">D549+D550</f>
        <v>16600</v>
      </c>
      <c r="E548" s="100">
        <f t="shared" si="216"/>
        <v>16600</v>
      </c>
      <c r="F548" s="100">
        <f t="shared" si="216"/>
        <v>16600</v>
      </c>
      <c r="G548" s="100">
        <f t="shared" si="216"/>
        <v>16600</v>
      </c>
      <c r="H548" s="100">
        <f t="shared" si="216"/>
        <v>16600</v>
      </c>
      <c r="I548" s="100">
        <f t="shared" si="216"/>
        <v>16600</v>
      </c>
      <c r="J548" s="100">
        <f t="shared" si="192"/>
        <v>116200</v>
      </c>
      <c r="K548" s="35"/>
      <c r="L548" s="39"/>
    </row>
    <row r="549" spans="1:12" s="40" customFormat="1" hidden="1">
      <c r="A549" s="98" t="s">
        <v>176</v>
      </c>
      <c r="B549" s="99">
        <v>0</v>
      </c>
      <c r="C549" s="100">
        <v>0</v>
      </c>
      <c r="D549" s="100">
        <v>0</v>
      </c>
      <c r="E549" s="100">
        <v>0</v>
      </c>
      <c r="F549" s="100">
        <v>0</v>
      </c>
      <c r="G549" s="100">
        <v>0</v>
      </c>
      <c r="H549" s="100">
        <v>0</v>
      </c>
      <c r="I549" s="100">
        <v>0</v>
      </c>
      <c r="J549" s="100">
        <f t="shared" si="192"/>
        <v>0</v>
      </c>
      <c r="K549" s="35"/>
      <c r="L549" s="39"/>
    </row>
    <row r="550" spans="1:12" s="40" customFormat="1" ht="24" hidden="1">
      <c r="A550" s="98" t="s">
        <v>169</v>
      </c>
      <c r="B550" s="99">
        <v>116200</v>
      </c>
      <c r="C550" s="100">
        <f>SUM(C551:C553)</f>
        <v>16600</v>
      </c>
      <c r="D550" s="100">
        <f t="shared" ref="D550:I550" si="217">SUM(D551:D553)</f>
        <v>16600</v>
      </c>
      <c r="E550" s="100">
        <f t="shared" si="217"/>
        <v>16600</v>
      </c>
      <c r="F550" s="100">
        <f t="shared" si="217"/>
        <v>16600</v>
      </c>
      <c r="G550" s="100">
        <f t="shared" si="217"/>
        <v>16600</v>
      </c>
      <c r="H550" s="100">
        <f t="shared" si="217"/>
        <v>16600</v>
      </c>
      <c r="I550" s="100">
        <f t="shared" si="217"/>
        <v>16600</v>
      </c>
      <c r="J550" s="100">
        <f t="shared" si="192"/>
        <v>116200</v>
      </c>
      <c r="K550" s="35"/>
      <c r="L550" s="39"/>
    </row>
    <row r="551" spans="1:12" s="40" customFormat="1" hidden="1">
      <c r="A551" s="98" t="s">
        <v>7</v>
      </c>
      <c r="B551" s="99">
        <v>0</v>
      </c>
      <c r="C551" s="100">
        <v>16600</v>
      </c>
      <c r="D551" s="100">
        <v>16600</v>
      </c>
      <c r="E551" s="100">
        <v>16600</v>
      </c>
      <c r="F551" s="100">
        <v>16600</v>
      </c>
      <c r="G551" s="100">
        <v>16600</v>
      </c>
      <c r="H551" s="100">
        <v>16600</v>
      </c>
      <c r="I551" s="100">
        <v>16600</v>
      </c>
      <c r="J551" s="100">
        <f t="shared" si="192"/>
        <v>116200</v>
      </c>
      <c r="K551" s="35"/>
      <c r="L551" s="39"/>
    </row>
    <row r="552" spans="1:12" s="40" customFormat="1" hidden="1">
      <c r="A552" s="98" t="s">
        <v>177</v>
      </c>
      <c r="B552" s="99">
        <v>0</v>
      </c>
      <c r="C552" s="100">
        <v>0</v>
      </c>
      <c r="D552" s="100">
        <v>0</v>
      </c>
      <c r="E552" s="100">
        <v>0</v>
      </c>
      <c r="F552" s="100">
        <v>0</v>
      </c>
      <c r="G552" s="100">
        <v>0</v>
      </c>
      <c r="H552" s="100">
        <v>0</v>
      </c>
      <c r="I552" s="100">
        <v>0</v>
      </c>
      <c r="J552" s="100">
        <f t="shared" si="192"/>
        <v>0</v>
      </c>
      <c r="K552" s="35"/>
      <c r="L552" s="39"/>
    </row>
    <row r="553" spans="1:12" s="40" customFormat="1" hidden="1">
      <c r="A553" s="98" t="s">
        <v>178</v>
      </c>
      <c r="B553" s="99">
        <v>0</v>
      </c>
      <c r="C553" s="100">
        <v>0</v>
      </c>
      <c r="D553" s="100">
        <v>0</v>
      </c>
      <c r="E553" s="100">
        <v>0</v>
      </c>
      <c r="F553" s="100">
        <v>0</v>
      </c>
      <c r="G553" s="100">
        <v>0</v>
      </c>
      <c r="H553" s="100">
        <v>0</v>
      </c>
      <c r="I553" s="100">
        <v>0</v>
      </c>
      <c r="J553" s="100">
        <f t="shared" si="192"/>
        <v>0</v>
      </c>
      <c r="K553" s="35"/>
      <c r="L553" s="39"/>
    </row>
    <row r="554" spans="1:12" s="40" customFormat="1" ht="36" hidden="1">
      <c r="A554" s="98" t="s">
        <v>227</v>
      </c>
      <c r="B554" s="99">
        <v>65800</v>
      </c>
      <c r="C554" s="100">
        <f>C555+C556</f>
        <v>9400</v>
      </c>
      <c r="D554" s="100">
        <f t="shared" ref="D554:I554" si="218">D555+D556</f>
        <v>9400</v>
      </c>
      <c r="E554" s="100">
        <f t="shared" si="218"/>
        <v>9400</v>
      </c>
      <c r="F554" s="100">
        <f t="shared" si="218"/>
        <v>9400</v>
      </c>
      <c r="G554" s="100">
        <f t="shared" si="218"/>
        <v>9400</v>
      </c>
      <c r="H554" s="100">
        <f t="shared" si="218"/>
        <v>9400</v>
      </c>
      <c r="I554" s="100">
        <f t="shared" si="218"/>
        <v>9400</v>
      </c>
      <c r="J554" s="100">
        <f t="shared" si="192"/>
        <v>65800</v>
      </c>
      <c r="K554" s="35"/>
      <c r="L554" s="39"/>
    </row>
    <row r="555" spans="1:12" s="40" customFormat="1" hidden="1">
      <c r="A555" s="98" t="s">
        <v>176</v>
      </c>
      <c r="B555" s="99">
        <v>0</v>
      </c>
      <c r="C555" s="100">
        <v>0</v>
      </c>
      <c r="D555" s="100">
        <v>0</v>
      </c>
      <c r="E555" s="100">
        <v>0</v>
      </c>
      <c r="F555" s="100">
        <v>0</v>
      </c>
      <c r="G555" s="100">
        <v>0</v>
      </c>
      <c r="H555" s="100">
        <v>0</v>
      </c>
      <c r="I555" s="100">
        <v>0</v>
      </c>
      <c r="J555" s="100">
        <f t="shared" si="192"/>
        <v>0</v>
      </c>
      <c r="K555" s="35"/>
      <c r="L555" s="39"/>
    </row>
    <row r="556" spans="1:12" s="40" customFormat="1" ht="24" hidden="1">
      <c r="A556" s="98" t="s">
        <v>169</v>
      </c>
      <c r="B556" s="99">
        <v>65800</v>
      </c>
      <c r="C556" s="100">
        <f>SUM(C557:C559)</f>
        <v>9400</v>
      </c>
      <c r="D556" s="100">
        <f t="shared" ref="D556:I556" si="219">SUM(D557:D559)</f>
        <v>9400</v>
      </c>
      <c r="E556" s="100">
        <f t="shared" si="219"/>
        <v>9400</v>
      </c>
      <c r="F556" s="100">
        <f t="shared" si="219"/>
        <v>9400</v>
      </c>
      <c r="G556" s="100">
        <f t="shared" si="219"/>
        <v>9400</v>
      </c>
      <c r="H556" s="100">
        <f t="shared" si="219"/>
        <v>9400</v>
      </c>
      <c r="I556" s="100">
        <f t="shared" si="219"/>
        <v>9400</v>
      </c>
      <c r="J556" s="100">
        <f t="shared" si="192"/>
        <v>65800</v>
      </c>
      <c r="K556" s="35"/>
      <c r="L556" s="39"/>
    </row>
    <row r="557" spans="1:12" s="40" customFormat="1" hidden="1">
      <c r="A557" s="98" t="s">
        <v>7</v>
      </c>
      <c r="B557" s="99">
        <v>0</v>
      </c>
      <c r="C557" s="100">
        <v>9400</v>
      </c>
      <c r="D557" s="100">
        <v>9400</v>
      </c>
      <c r="E557" s="100">
        <v>9400</v>
      </c>
      <c r="F557" s="100">
        <v>9400</v>
      </c>
      <c r="G557" s="100">
        <v>9400</v>
      </c>
      <c r="H557" s="100">
        <v>9400</v>
      </c>
      <c r="I557" s="100">
        <v>9400</v>
      </c>
      <c r="J557" s="100">
        <f t="shared" ref="J557:J679" si="220">SUM(C557:I557)</f>
        <v>65800</v>
      </c>
      <c r="K557" s="35"/>
      <c r="L557" s="39"/>
    </row>
    <row r="558" spans="1:12" s="40" customFormat="1" hidden="1">
      <c r="A558" s="98" t="s">
        <v>177</v>
      </c>
      <c r="B558" s="99">
        <v>0</v>
      </c>
      <c r="C558" s="100">
        <v>0</v>
      </c>
      <c r="D558" s="100">
        <v>0</v>
      </c>
      <c r="E558" s="100">
        <v>0</v>
      </c>
      <c r="F558" s="100">
        <v>0</v>
      </c>
      <c r="G558" s="100">
        <v>0</v>
      </c>
      <c r="H558" s="100">
        <v>0</v>
      </c>
      <c r="I558" s="100">
        <v>0</v>
      </c>
      <c r="J558" s="100">
        <f t="shared" si="220"/>
        <v>0</v>
      </c>
      <c r="K558" s="35"/>
      <c r="L558" s="39"/>
    </row>
    <row r="559" spans="1:12" s="40" customFormat="1" hidden="1">
      <c r="A559" s="98" t="s">
        <v>178</v>
      </c>
      <c r="B559" s="99">
        <v>0</v>
      </c>
      <c r="C559" s="100">
        <v>0</v>
      </c>
      <c r="D559" s="100">
        <v>0</v>
      </c>
      <c r="E559" s="100">
        <v>0</v>
      </c>
      <c r="F559" s="100">
        <v>0</v>
      </c>
      <c r="G559" s="100">
        <v>0</v>
      </c>
      <c r="H559" s="100">
        <v>0</v>
      </c>
      <c r="I559" s="100">
        <v>0</v>
      </c>
      <c r="J559" s="100">
        <f t="shared" si="220"/>
        <v>0</v>
      </c>
      <c r="K559" s="35"/>
      <c r="L559" s="39"/>
    </row>
    <row r="560" spans="1:12" s="40" customFormat="1" ht="36" hidden="1">
      <c r="A560" s="98" t="s">
        <v>228</v>
      </c>
      <c r="B560" s="99">
        <v>13727</v>
      </c>
      <c r="C560" s="100">
        <f>SUM(C561:C562)</f>
        <v>1961</v>
      </c>
      <c r="D560" s="100">
        <f t="shared" ref="D560:I560" si="221">SUM(D561:D562)</f>
        <v>1961</v>
      </c>
      <c r="E560" s="100">
        <f t="shared" si="221"/>
        <v>1961</v>
      </c>
      <c r="F560" s="100">
        <f t="shared" si="221"/>
        <v>1961</v>
      </c>
      <c r="G560" s="100">
        <f t="shared" si="221"/>
        <v>1961</v>
      </c>
      <c r="H560" s="100">
        <f t="shared" si="221"/>
        <v>1961</v>
      </c>
      <c r="I560" s="100">
        <f t="shared" si="221"/>
        <v>1961</v>
      </c>
      <c r="J560" s="100">
        <f t="shared" si="220"/>
        <v>13727</v>
      </c>
      <c r="K560" s="35"/>
      <c r="L560" s="39"/>
    </row>
    <row r="561" spans="1:12" s="40" customFormat="1" hidden="1">
      <c r="A561" s="98" t="s">
        <v>176</v>
      </c>
      <c r="B561" s="99">
        <v>0</v>
      </c>
      <c r="C561" s="100">
        <v>0</v>
      </c>
      <c r="D561" s="100">
        <v>0</v>
      </c>
      <c r="E561" s="100">
        <v>0</v>
      </c>
      <c r="F561" s="100">
        <v>0</v>
      </c>
      <c r="G561" s="100">
        <v>0</v>
      </c>
      <c r="H561" s="100">
        <v>0</v>
      </c>
      <c r="I561" s="100">
        <v>0</v>
      </c>
      <c r="J561" s="100">
        <f t="shared" si="220"/>
        <v>0</v>
      </c>
      <c r="K561" s="35"/>
      <c r="L561" s="39"/>
    </row>
    <row r="562" spans="1:12" s="40" customFormat="1" ht="24" hidden="1">
      <c r="A562" s="98" t="s">
        <v>169</v>
      </c>
      <c r="B562" s="99">
        <v>13727</v>
      </c>
      <c r="C562" s="100">
        <f>SUM(C563:C565)</f>
        <v>1961</v>
      </c>
      <c r="D562" s="100">
        <f t="shared" ref="D562:I562" si="222">SUM(D563:D565)</f>
        <v>1961</v>
      </c>
      <c r="E562" s="100">
        <f t="shared" si="222"/>
        <v>1961</v>
      </c>
      <c r="F562" s="100">
        <f t="shared" si="222"/>
        <v>1961</v>
      </c>
      <c r="G562" s="100">
        <f t="shared" si="222"/>
        <v>1961</v>
      </c>
      <c r="H562" s="100">
        <f t="shared" si="222"/>
        <v>1961</v>
      </c>
      <c r="I562" s="100">
        <f t="shared" si="222"/>
        <v>1961</v>
      </c>
      <c r="J562" s="100">
        <f t="shared" si="220"/>
        <v>13727</v>
      </c>
      <c r="K562" s="35"/>
      <c r="L562" s="39"/>
    </row>
    <row r="563" spans="1:12" s="40" customFormat="1" hidden="1">
      <c r="A563" s="98" t="s">
        <v>7</v>
      </c>
      <c r="B563" s="99">
        <v>0</v>
      </c>
      <c r="C563" s="100">
        <v>1961</v>
      </c>
      <c r="D563" s="100">
        <v>1961</v>
      </c>
      <c r="E563" s="100">
        <v>1961</v>
      </c>
      <c r="F563" s="100">
        <v>1961</v>
      </c>
      <c r="G563" s="100">
        <v>1961</v>
      </c>
      <c r="H563" s="100">
        <v>1961</v>
      </c>
      <c r="I563" s="100">
        <v>1961</v>
      </c>
      <c r="J563" s="100">
        <f t="shared" si="220"/>
        <v>13727</v>
      </c>
      <c r="K563" s="35"/>
      <c r="L563" s="39"/>
    </row>
    <row r="564" spans="1:12" s="40" customFormat="1" hidden="1">
      <c r="A564" s="98" t="s">
        <v>177</v>
      </c>
      <c r="B564" s="99">
        <v>0</v>
      </c>
      <c r="C564" s="100">
        <v>0</v>
      </c>
      <c r="D564" s="100">
        <v>0</v>
      </c>
      <c r="E564" s="100">
        <v>0</v>
      </c>
      <c r="F564" s="100">
        <v>0</v>
      </c>
      <c r="G564" s="100">
        <v>0</v>
      </c>
      <c r="H564" s="100">
        <v>0</v>
      </c>
      <c r="I564" s="100">
        <v>0</v>
      </c>
      <c r="J564" s="100">
        <f t="shared" si="220"/>
        <v>0</v>
      </c>
      <c r="K564" s="35"/>
      <c r="L564" s="39"/>
    </row>
    <row r="565" spans="1:12" s="40" customFormat="1" hidden="1">
      <c r="A565" s="98" t="s">
        <v>178</v>
      </c>
      <c r="B565" s="99">
        <v>0</v>
      </c>
      <c r="C565" s="100">
        <v>0</v>
      </c>
      <c r="D565" s="100">
        <v>0</v>
      </c>
      <c r="E565" s="100">
        <v>0</v>
      </c>
      <c r="F565" s="100">
        <v>0</v>
      </c>
      <c r="G565" s="100">
        <v>0</v>
      </c>
      <c r="H565" s="100">
        <v>0</v>
      </c>
      <c r="I565" s="100">
        <v>0</v>
      </c>
      <c r="J565" s="100">
        <f t="shared" si="220"/>
        <v>0</v>
      </c>
      <c r="K565" s="35"/>
      <c r="L565" s="39"/>
    </row>
    <row r="566" spans="1:12" s="40" customFormat="1" ht="48" hidden="1">
      <c r="A566" s="98" t="s">
        <v>231</v>
      </c>
      <c r="B566" s="99">
        <v>8050</v>
      </c>
      <c r="C566" s="100">
        <f>SUM(C567:C568)</f>
        <v>1150</v>
      </c>
      <c r="D566" s="100">
        <f t="shared" ref="D566:I566" si="223">SUM(D567:D568)</f>
        <v>1150</v>
      </c>
      <c r="E566" s="100">
        <f t="shared" si="223"/>
        <v>1150</v>
      </c>
      <c r="F566" s="100">
        <f t="shared" si="223"/>
        <v>1150</v>
      </c>
      <c r="G566" s="100">
        <f t="shared" si="223"/>
        <v>1150</v>
      </c>
      <c r="H566" s="100">
        <f t="shared" si="223"/>
        <v>1150</v>
      </c>
      <c r="I566" s="100">
        <f t="shared" si="223"/>
        <v>1150</v>
      </c>
      <c r="J566" s="100">
        <f t="shared" si="220"/>
        <v>8050</v>
      </c>
      <c r="K566" s="35"/>
      <c r="L566" s="39"/>
    </row>
    <row r="567" spans="1:12" s="40" customFormat="1" hidden="1">
      <c r="A567" s="98" t="s">
        <v>176</v>
      </c>
      <c r="B567" s="99">
        <v>0</v>
      </c>
      <c r="C567" s="100">
        <v>0</v>
      </c>
      <c r="D567" s="100">
        <v>0</v>
      </c>
      <c r="E567" s="100">
        <v>0</v>
      </c>
      <c r="F567" s="100">
        <v>0</v>
      </c>
      <c r="G567" s="100">
        <v>0</v>
      </c>
      <c r="H567" s="100">
        <v>0</v>
      </c>
      <c r="I567" s="100">
        <v>0</v>
      </c>
      <c r="J567" s="100">
        <f t="shared" si="220"/>
        <v>0</v>
      </c>
      <c r="K567" s="35"/>
      <c r="L567" s="39"/>
    </row>
    <row r="568" spans="1:12" s="40" customFormat="1" ht="24" hidden="1">
      <c r="A568" s="98" t="s">
        <v>169</v>
      </c>
      <c r="B568" s="99">
        <v>8050</v>
      </c>
      <c r="C568" s="100">
        <f>SUM(C569:C571)</f>
        <v>1150</v>
      </c>
      <c r="D568" s="100">
        <f t="shared" ref="D568:I568" si="224">SUM(D569:D571)</f>
        <v>1150</v>
      </c>
      <c r="E568" s="100">
        <f t="shared" si="224"/>
        <v>1150</v>
      </c>
      <c r="F568" s="100">
        <f t="shared" si="224"/>
        <v>1150</v>
      </c>
      <c r="G568" s="100">
        <f t="shared" si="224"/>
        <v>1150</v>
      </c>
      <c r="H568" s="100">
        <f t="shared" si="224"/>
        <v>1150</v>
      </c>
      <c r="I568" s="100">
        <f t="shared" si="224"/>
        <v>1150</v>
      </c>
      <c r="J568" s="100">
        <f t="shared" si="220"/>
        <v>8050</v>
      </c>
      <c r="K568" s="35"/>
      <c r="L568" s="39"/>
    </row>
    <row r="569" spans="1:12" s="40" customFormat="1" hidden="1">
      <c r="A569" s="98" t="s">
        <v>7</v>
      </c>
      <c r="B569" s="99">
        <v>0</v>
      </c>
      <c r="C569" s="100">
        <v>1150</v>
      </c>
      <c r="D569" s="100">
        <v>1150</v>
      </c>
      <c r="E569" s="100">
        <v>1150</v>
      </c>
      <c r="F569" s="100">
        <v>1150</v>
      </c>
      <c r="G569" s="100">
        <v>1150</v>
      </c>
      <c r="H569" s="100">
        <v>1150</v>
      </c>
      <c r="I569" s="100">
        <v>1150</v>
      </c>
      <c r="J569" s="100">
        <f t="shared" si="220"/>
        <v>8050</v>
      </c>
      <c r="K569" s="35"/>
      <c r="L569" s="39"/>
    </row>
    <row r="570" spans="1:12" s="40" customFormat="1" hidden="1">
      <c r="A570" s="98" t="s">
        <v>177</v>
      </c>
      <c r="B570" s="99">
        <v>0</v>
      </c>
      <c r="C570" s="100">
        <v>0</v>
      </c>
      <c r="D570" s="100">
        <v>0</v>
      </c>
      <c r="E570" s="100">
        <v>0</v>
      </c>
      <c r="F570" s="100">
        <v>0</v>
      </c>
      <c r="G570" s="100">
        <v>0</v>
      </c>
      <c r="H570" s="100">
        <v>0</v>
      </c>
      <c r="I570" s="100">
        <v>0</v>
      </c>
      <c r="J570" s="100">
        <f t="shared" si="220"/>
        <v>0</v>
      </c>
      <c r="K570" s="35"/>
      <c r="L570" s="39"/>
    </row>
    <row r="571" spans="1:12" s="40" customFormat="1" hidden="1">
      <c r="A571" s="98" t="s">
        <v>178</v>
      </c>
      <c r="B571" s="99">
        <v>0</v>
      </c>
      <c r="C571" s="100">
        <v>0</v>
      </c>
      <c r="D571" s="100">
        <v>0</v>
      </c>
      <c r="E571" s="100">
        <v>0</v>
      </c>
      <c r="F571" s="100">
        <v>0</v>
      </c>
      <c r="G571" s="100">
        <v>0</v>
      </c>
      <c r="H571" s="100">
        <v>0</v>
      </c>
      <c r="I571" s="100">
        <v>0</v>
      </c>
      <c r="J571" s="100">
        <f t="shared" si="220"/>
        <v>0</v>
      </c>
      <c r="K571" s="35"/>
      <c r="L571" s="39"/>
    </row>
    <row r="572" spans="1:12" s="40" customFormat="1" ht="48" hidden="1">
      <c r="A572" s="98" t="s">
        <v>229</v>
      </c>
      <c r="B572" s="99">
        <v>142607.5</v>
      </c>
      <c r="C572" s="100">
        <f>SUM(C573:C574)</f>
        <v>43889</v>
      </c>
      <c r="D572" s="100">
        <f t="shared" ref="D572:I572" si="225">SUM(D573:D574)</f>
        <v>20372.5</v>
      </c>
      <c r="E572" s="100">
        <f t="shared" si="225"/>
        <v>20372.5</v>
      </c>
      <c r="F572" s="100">
        <f t="shared" si="225"/>
        <v>20372.5</v>
      </c>
      <c r="G572" s="100">
        <f t="shared" si="225"/>
        <v>20372.5</v>
      </c>
      <c r="H572" s="100">
        <f t="shared" si="225"/>
        <v>20372.5</v>
      </c>
      <c r="I572" s="100">
        <f t="shared" si="225"/>
        <v>20372.5</v>
      </c>
      <c r="J572" s="100">
        <f t="shared" si="220"/>
        <v>166124</v>
      </c>
      <c r="K572" s="35"/>
      <c r="L572" s="39"/>
    </row>
    <row r="573" spans="1:12" s="40" customFormat="1" hidden="1">
      <c r="A573" s="98" t="s">
        <v>176</v>
      </c>
      <c r="B573" s="99">
        <v>0</v>
      </c>
      <c r="C573" s="100">
        <v>0</v>
      </c>
      <c r="D573" s="100">
        <v>0</v>
      </c>
      <c r="E573" s="100">
        <v>0</v>
      </c>
      <c r="F573" s="100">
        <v>0</v>
      </c>
      <c r="G573" s="100">
        <v>0</v>
      </c>
      <c r="H573" s="100">
        <v>0</v>
      </c>
      <c r="I573" s="100">
        <v>0</v>
      </c>
      <c r="J573" s="100">
        <f t="shared" si="220"/>
        <v>0</v>
      </c>
      <c r="K573" s="35"/>
      <c r="L573" s="39"/>
    </row>
    <row r="574" spans="1:12" s="40" customFormat="1" ht="24" hidden="1">
      <c r="A574" s="98" t="s">
        <v>169</v>
      </c>
      <c r="B574" s="99">
        <v>142607.5</v>
      </c>
      <c r="C574" s="100">
        <f>SUM(C575:C577)</f>
        <v>43889</v>
      </c>
      <c r="D574" s="100">
        <f t="shared" ref="D574:I574" si="226">SUM(D575:D577)</f>
        <v>20372.5</v>
      </c>
      <c r="E574" s="100">
        <f t="shared" si="226"/>
        <v>20372.5</v>
      </c>
      <c r="F574" s="100">
        <f t="shared" si="226"/>
        <v>20372.5</v>
      </c>
      <c r="G574" s="100">
        <f t="shared" si="226"/>
        <v>20372.5</v>
      </c>
      <c r="H574" s="100">
        <f t="shared" si="226"/>
        <v>20372.5</v>
      </c>
      <c r="I574" s="100">
        <f t="shared" si="226"/>
        <v>20372.5</v>
      </c>
      <c r="J574" s="100">
        <f t="shared" si="220"/>
        <v>166124</v>
      </c>
      <c r="K574" s="35"/>
      <c r="L574" s="39"/>
    </row>
    <row r="575" spans="1:12" s="40" customFormat="1" hidden="1">
      <c r="A575" s="98" t="s">
        <v>7</v>
      </c>
      <c r="B575" s="99">
        <v>0</v>
      </c>
      <c r="C575" s="100">
        <f>20372.5+23516.5</f>
        <v>43889</v>
      </c>
      <c r="D575" s="100">
        <v>20372.5</v>
      </c>
      <c r="E575" s="100">
        <v>20372.5</v>
      </c>
      <c r="F575" s="100">
        <v>20372.5</v>
      </c>
      <c r="G575" s="100">
        <v>20372.5</v>
      </c>
      <c r="H575" s="100">
        <v>20372.5</v>
      </c>
      <c r="I575" s="100">
        <v>20372.5</v>
      </c>
      <c r="J575" s="100">
        <f t="shared" si="220"/>
        <v>166124</v>
      </c>
      <c r="K575" s="35"/>
      <c r="L575" s="39"/>
    </row>
    <row r="576" spans="1:12" s="40" customFormat="1" hidden="1">
      <c r="A576" s="98" t="s">
        <v>177</v>
      </c>
      <c r="B576" s="99">
        <v>0</v>
      </c>
      <c r="C576" s="100">
        <v>0</v>
      </c>
      <c r="D576" s="100">
        <v>0</v>
      </c>
      <c r="E576" s="100">
        <v>0</v>
      </c>
      <c r="F576" s="100">
        <v>0</v>
      </c>
      <c r="G576" s="100">
        <v>0</v>
      </c>
      <c r="H576" s="100">
        <v>0</v>
      </c>
      <c r="I576" s="100">
        <v>0</v>
      </c>
      <c r="J576" s="100">
        <f t="shared" si="220"/>
        <v>0</v>
      </c>
      <c r="K576" s="35"/>
      <c r="L576" s="39"/>
    </row>
    <row r="577" spans="1:12" s="40" customFormat="1" hidden="1">
      <c r="A577" s="98" t="s">
        <v>178</v>
      </c>
      <c r="B577" s="99">
        <v>0</v>
      </c>
      <c r="C577" s="100">
        <v>0</v>
      </c>
      <c r="D577" s="100">
        <v>0</v>
      </c>
      <c r="E577" s="100">
        <v>0</v>
      </c>
      <c r="F577" s="100">
        <v>0</v>
      </c>
      <c r="G577" s="100">
        <v>0</v>
      </c>
      <c r="H577" s="100">
        <v>0</v>
      </c>
      <c r="I577" s="100">
        <v>0</v>
      </c>
      <c r="J577" s="100">
        <f t="shared" si="220"/>
        <v>0</v>
      </c>
      <c r="K577" s="35"/>
      <c r="L577" s="39"/>
    </row>
    <row r="578" spans="1:12" s="40" customFormat="1" ht="48" hidden="1">
      <c r="A578" s="98" t="s">
        <v>230</v>
      </c>
      <c r="B578" s="99">
        <v>75600</v>
      </c>
      <c r="C578" s="100">
        <f>SUM(C579:C580)</f>
        <v>10800</v>
      </c>
      <c r="D578" s="100">
        <f t="shared" ref="D578:I578" si="227">SUM(D579:D580)</f>
        <v>10800</v>
      </c>
      <c r="E578" s="100">
        <f t="shared" si="227"/>
        <v>10800</v>
      </c>
      <c r="F578" s="100">
        <f t="shared" si="227"/>
        <v>10800</v>
      </c>
      <c r="G578" s="100">
        <f t="shared" si="227"/>
        <v>10800</v>
      </c>
      <c r="H578" s="100">
        <f t="shared" si="227"/>
        <v>10800</v>
      </c>
      <c r="I578" s="100">
        <f t="shared" si="227"/>
        <v>10800</v>
      </c>
      <c r="J578" s="100">
        <f t="shared" si="220"/>
        <v>75600</v>
      </c>
      <c r="K578" s="35"/>
      <c r="L578" s="39"/>
    </row>
    <row r="579" spans="1:12" s="40" customFormat="1" hidden="1">
      <c r="A579" s="98" t="s">
        <v>176</v>
      </c>
      <c r="B579" s="99">
        <v>0</v>
      </c>
      <c r="C579" s="100">
        <v>0</v>
      </c>
      <c r="D579" s="100">
        <v>0</v>
      </c>
      <c r="E579" s="100">
        <v>0</v>
      </c>
      <c r="F579" s="100">
        <v>0</v>
      </c>
      <c r="G579" s="100">
        <v>0</v>
      </c>
      <c r="H579" s="100">
        <v>0</v>
      </c>
      <c r="I579" s="100">
        <v>0</v>
      </c>
      <c r="J579" s="100">
        <f t="shared" si="220"/>
        <v>0</v>
      </c>
      <c r="K579" s="35"/>
      <c r="L579" s="39"/>
    </row>
    <row r="580" spans="1:12" s="40" customFormat="1" ht="24" hidden="1">
      <c r="A580" s="98" t="s">
        <v>169</v>
      </c>
      <c r="B580" s="99">
        <v>142607.5</v>
      </c>
      <c r="C580" s="100">
        <f t="shared" ref="C580:I580" si="228">SUM(C581:C583)</f>
        <v>10800</v>
      </c>
      <c r="D580" s="100">
        <f t="shared" si="228"/>
        <v>10800</v>
      </c>
      <c r="E580" s="100">
        <f t="shared" si="228"/>
        <v>10800</v>
      </c>
      <c r="F580" s="100">
        <f t="shared" si="228"/>
        <v>10800</v>
      </c>
      <c r="G580" s="100">
        <f t="shared" si="228"/>
        <v>10800</v>
      </c>
      <c r="H580" s="100">
        <f t="shared" si="228"/>
        <v>10800</v>
      </c>
      <c r="I580" s="100">
        <f t="shared" si="228"/>
        <v>10800</v>
      </c>
      <c r="J580" s="100">
        <f t="shared" si="220"/>
        <v>75600</v>
      </c>
      <c r="K580" s="35"/>
      <c r="L580" s="39"/>
    </row>
    <row r="581" spans="1:12" s="40" customFormat="1" hidden="1">
      <c r="A581" s="98" t="s">
        <v>7</v>
      </c>
      <c r="B581" s="99">
        <v>75600</v>
      </c>
      <c r="C581" s="100">
        <v>10800</v>
      </c>
      <c r="D581" s="100">
        <v>10800</v>
      </c>
      <c r="E581" s="100">
        <v>10800</v>
      </c>
      <c r="F581" s="100">
        <v>10800</v>
      </c>
      <c r="G581" s="100">
        <v>10800</v>
      </c>
      <c r="H581" s="100">
        <v>10800</v>
      </c>
      <c r="I581" s="100">
        <v>10800</v>
      </c>
      <c r="J581" s="100">
        <f t="shared" si="220"/>
        <v>75600</v>
      </c>
      <c r="K581" s="35"/>
      <c r="L581" s="39"/>
    </row>
    <row r="582" spans="1:12" s="40" customFormat="1" hidden="1">
      <c r="A582" s="98" t="s">
        <v>177</v>
      </c>
      <c r="B582" s="99">
        <v>0</v>
      </c>
      <c r="C582" s="100">
        <v>0</v>
      </c>
      <c r="D582" s="100">
        <v>0</v>
      </c>
      <c r="E582" s="100">
        <v>0</v>
      </c>
      <c r="F582" s="100">
        <v>0</v>
      </c>
      <c r="G582" s="100">
        <v>0</v>
      </c>
      <c r="H582" s="100">
        <v>0</v>
      </c>
      <c r="I582" s="100">
        <v>0</v>
      </c>
      <c r="J582" s="100">
        <f t="shared" si="220"/>
        <v>0</v>
      </c>
      <c r="K582" s="35"/>
      <c r="L582" s="39"/>
    </row>
    <row r="583" spans="1:12" s="40" customFormat="1" hidden="1">
      <c r="A583" s="98" t="s">
        <v>171</v>
      </c>
      <c r="B583" s="99">
        <v>0</v>
      </c>
      <c r="C583" s="100">
        <v>0</v>
      </c>
      <c r="D583" s="100">
        <v>0</v>
      </c>
      <c r="E583" s="100">
        <v>0</v>
      </c>
      <c r="F583" s="100">
        <v>0</v>
      </c>
      <c r="G583" s="100">
        <v>0</v>
      </c>
      <c r="H583" s="100">
        <v>0</v>
      </c>
      <c r="I583" s="100">
        <v>0</v>
      </c>
      <c r="J583" s="100">
        <f t="shared" si="220"/>
        <v>0</v>
      </c>
      <c r="K583" s="35"/>
      <c r="L583" s="39"/>
    </row>
    <row r="584" spans="1:12" s="40" customFormat="1" ht="36" hidden="1">
      <c r="A584" s="101" t="s">
        <v>232</v>
      </c>
      <c r="B584" s="99">
        <v>514099.8</v>
      </c>
      <c r="C584" s="100">
        <f>SUM(C585:C586)</f>
        <v>36796.800000000003</v>
      </c>
      <c r="D584" s="100">
        <f t="shared" ref="D584:I584" si="229">SUM(D585:D586)</f>
        <v>36623</v>
      </c>
      <c r="E584" s="100">
        <f t="shared" si="229"/>
        <v>88136</v>
      </c>
      <c r="F584" s="100">
        <f t="shared" si="229"/>
        <v>88136</v>
      </c>
      <c r="G584" s="100">
        <f t="shared" si="229"/>
        <v>88136</v>
      </c>
      <c r="H584" s="100">
        <f t="shared" si="229"/>
        <v>88136</v>
      </c>
      <c r="I584" s="100">
        <f t="shared" si="229"/>
        <v>88136</v>
      </c>
      <c r="J584" s="100">
        <f t="shared" si="220"/>
        <v>514099.8</v>
      </c>
      <c r="K584" s="35"/>
      <c r="L584" s="39"/>
    </row>
    <row r="585" spans="1:12" s="40" customFormat="1" hidden="1">
      <c r="A585" s="98" t="s">
        <v>176</v>
      </c>
      <c r="B585" s="99">
        <v>64977.4</v>
      </c>
      <c r="C585" s="100">
        <v>32749.200000000001</v>
      </c>
      <c r="D585" s="100">
        <v>32228.2</v>
      </c>
      <c r="E585" s="100">
        <v>0</v>
      </c>
      <c r="F585" s="100">
        <v>0</v>
      </c>
      <c r="G585" s="100">
        <v>0</v>
      </c>
      <c r="H585" s="100">
        <v>0</v>
      </c>
      <c r="I585" s="100">
        <v>0</v>
      </c>
      <c r="J585" s="100">
        <f t="shared" si="220"/>
        <v>64977.4</v>
      </c>
      <c r="K585" s="35"/>
      <c r="L585" s="39"/>
    </row>
    <row r="586" spans="1:12" s="40" customFormat="1" ht="24" hidden="1">
      <c r="A586" s="98" t="s">
        <v>169</v>
      </c>
      <c r="B586" s="99"/>
      <c r="C586" s="100">
        <f>SUM(C587:C589)</f>
        <v>4047.6</v>
      </c>
      <c r="D586" s="100">
        <f t="shared" ref="D586:I586" si="230">SUM(D587:D589)</f>
        <v>4394.8</v>
      </c>
      <c r="E586" s="100">
        <f t="shared" si="230"/>
        <v>88136</v>
      </c>
      <c r="F586" s="100">
        <f t="shared" si="230"/>
        <v>88136</v>
      </c>
      <c r="G586" s="100">
        <f t="shared" si="230"/>
        <v>88136</v>
      </c>
      <c r="H586" s="100">
        <f t="shared" si="230"/>
        <v>88136</v>
      </c>
      <c r="I586" s="100">
        <f t="shared" si="230"/>
        <v>88136</v>
      </c>
      <c r="J586" s="100">
        <f t="shared" si="220"/>
        <v>449122.4</v>
      </c>
      <c r="K586" s="35"/>
      <c r="L586" s="39"/>
    </row>
    <row r="587" spans="1:12" s="40" customFormat="1" hidden="1">
      <c r="A587" s="98" t="s">
        <v>7</v>
      </c>
      <c r="B587" s="99">
        <v>449122.4</v>
      </c>
      <c r="C587" s="100">
        <v>4047.6</v>
      </c>
      <c r="D587" s="100">
        <v>4394.8</v>
      </c>
      <c r="E587" s="100">
        <v>88136</v>
      </c>
      <c r="F587" s="100">
        <v>88136</v>
      </c>
      <c r="G587" s="100">
        <v>88136</v>
      </c>
      <c r="H587" s="100">
        <v>88136</v>
      </c>
      <c r="I587" s="100">
        <v>88136</v>
      </c>
      <c r="J587" s="100">
        <f t="shared" si="220"/>
        <v>449122.4</v>
      </c>
      <c r="K587" s="35"/>
      <c r="L587" s="39"/>
    </row>
    <row r="588" spans="1:12" s="40" customFormat="1" hidden="1">
      <c r="A588" s="98" t="s">
        <v>177</v>
      </c>
      <c r="B588" s="99">
        <v>64977.4</v>
      </c>
      <c r="C588" s="100">
        <v>0</v>
      </c>
      <c r="D588" s="100">
        <v>0</v>
      </c>
      <c r="E588" s="100">
        <v>0</v>
      </c>
      <c r="F588" s="100">
        <v>0</v>
      </c>
      <c r="G588" s="100">
        <v>0</v>
      </c>
      <c r="H588" s="100">
        <v>0</v>
      </c>
      <c r="I588" s="100">
        <v>0</v>
      </c>
      <c r="J588" s="100">
        <f t="shared" si="220"/>
        <v>0</v>
      </c>
      <c r="K588" s="35"/>
      <c r="L588" s="39"/>
    </row>
    <row r="589" spans="1:12" s="40" customFormat="1" hidden="1">
      <c r="A589" s="98" t="s">
        <v>178</v>
      </c>
      <c r="B589" s="99">
        <v>0</v>
      </c>
      <c r="C589" s="100">
        <v>0</v>
      </c>
      <c r="D589" s="100">
        <v>0</v>
      </c>
      <c r="E589" s="100">
        <v>0</v>
      </c>
      <c r="F589" s="100">
        <v>0</v>
      </c>
      <c r="G589" s="100">
        <v>0</v>
      </c>
      <c r="H589" s="100">
        <v>0</v>
      </c>
      <c r="I589" s="100">
        <v>0</v>
      </c>
      <c r="J589" s="100">
        <f t="shared" si="220"/>
        <v>0</v>
      </c>
      <c r="K589" s="35"/>
      <c r="L589" s="39"/>
    </row>
    <row r="590" spans="1:12" s="32" customFormat="1" ht="48">
      <c r="A590" s="57" t="s">
        <v>258</v>
      </c>
      <c r="B590" s="58">
        <v>514099.8</v>
      </c>
      <c r="C590" s="62">
        <f>C591+C592+C595</f>
        <v>0</v>
      </c>
      <c r="D590" s="62">
        <f t="shared" ref="D590:I590" si="231">D591+D592+D595</f>
        <v>0</v>
      </c>
      <c r="E590" s="62">
        <f t="shared" si="231"/>
        <v>0</v>
      </c>
      <c r="F590" s="62">
        <f t="shared" si="231"/>
        <v>0</v>
      </c>
      <c r="G590" s="62">
        <f t="shared" si="231"/>
        <v>0</v>
      </c>
      <c r="H590" s="62">
        <f t="shared" si="231"/>
        <v>0</v>
      </c>
      <c r="I590" s="62">
        <f t="shared" si="231"/>
        <v>0</v>
      </c>
      <c r="J590" s="56">
        <f t="shared" ref="J590:J631" si="232">SUM(C590:I590)</f>
        <v>0</v>
      </c>
      <c r="K590" s="35"/>
      <c r="L590" s="31"/>
    </row>
    <row r="591" spans="1:12">
      <c r="A591" s="53" t="s">
        <v>176</v>
      </c>
      <c r="B591" s="54">
        <v>64977.4</v>
      </c>
      <c r="C591" s="55">
        <v>0</v>
      </c>
      <c r="D591" s="55">
        <v>0</v>
      </c>
      <c r="E591" s="55">
        <v>0</v>
      </c>
      <c r="F591" s="55">
        <v>0</v>
      </c>
      <c r="G591" s="55">
        <v>0</v>
      </c>
      <c r="H591" s="55">
        <v>0</v>
      </c>
      <c r="I591" s="55">
        <v>0</v>
      </c>
      <c r="J591" s="55">
        <f t="shared" si="232"/>
        <v>0</v>
      </c>
    </row>
    <row r="592" spans="1:12" ht="24">
      <c r="A592" s="53" t="s">
        <v>169</v>
      </c>
      <c r="B592" s="54"/>
      <c r="C592" s="64">
        <f>SUM(C593:C594)</f>
        <v>0</v>
      </c>
      <c r="D592" s="64">
        <f t="shared" ref="D592:I592" si="233">SUM(D593:D594)</f>
        <v>0</v>
      </c>
      <c r="E592" s="64">
        <f t="shared" si="233"/>
        <v>0</v>
      </c>
      <c r="F592" s="64">
        <f t="shared" si="233"/>
        <v>0</v>
      </c>
      <c r="G592" s="64">
        <f t="shared" si="233"/>
        <v>0</v>
      </c>
      <c r="H592" s="64">
        <f t="shared" si="233"/>
        <v>0</v>
      </c>
      <c r="I592" s="64">
        <f t="shared" si="233"/>
        <v>0</v>
      </c>
      <c r="J592" s="55">
        <f t="shared" si="232"/>
        <v>0</v>
      </c>
    </row>
    <row r="593" spans="1:12">
      <c r="A593" s="53" t="s">
        <v>7</v>
      </c>
      <c r="B593" s="54">
        <v>449122.4</v>
      </c>
      <c r="C593" s="64">
        <v>0</v>
      </c>
      <c r="D593" s="64">
        <v>0</v>
      </c>
      <c r="E593" s="64">
        <v>0</v>
      </c>
      <c r="F593" s="64">
        <v>0</v>
      </c>
      <c r="G593" s="64">
        <v>0</v>
      </c>
      <c r="H593" s="64">
        <v>0</v>
      </c>
      <c r="I593" s="64">
        <v>0</v>
      </c>
      <c r="J593" s="55">
        <f t="shared" si="232"/>
        <v>0</v>
      </c>
    </row>
    <row r="594" spans="1:12">
      <c r="A594" s="53" t="s">
        <v>177</v>
      </c>
      <c r="B594" s="54">
        <v>64977.4</v>
      </c>
      <c r="C594" s="64">
        <v>0</v>
      </c>
      <c r="D594" s="64">
        <v>0</v>
      </c>
      <c r="E594" s="64">
        <v>0</v>
      </c>
      <c r="F594" s="64">
        <v>0</v>
      </c>
      <c r="G594" s="64">
        <v>0</v>
      </c>
      <c r="H594" s="64">
        <v>0</v>
      </c>
      <c r="I594" s="64">
        <v>0</v>
      </c>
      <c r="J594" s="55">
        <f t="shared" si="232"/>
        <v>0</v>
      </c>
    </row>
    <row r="595" spans="1:12">
      <c r="A595" s="53" t="s">
        <v>178</v>
      </c>
      <c r="B595" s="54">
        <v>0</v>
      </c>
      <c r="C595" s="55">
        <v>0</v>
      </c>
      <c r="D595" s="55">
        <v>0</v>
      </c>
      <c r="E595" s="55">
        <v>0</v>
      </c>
      <c r="F595" s="55">
        <v>0</v>
      </c>
      <c r="G595" s="55">
        <v>0</v>
      </c>
      <c r="H595" s="55">
        <v>0</v>
      </c>
      <c r="I595" s="55">
        <v>0</v>
      </c>
      <c r="J595" s="55">
        <f t="shared" si="232"/>
        <v>0</v>
      </c>
    </row>
    <row r="596" spans="1:12" s="32" customFormat="1" ht="60">
      <c r="A596" s="126" t="s">
        <v>259</v>
      </c>
      <c r="B596" s="58">
        <v>514099.8</v>
      </c>
      <c r="C596" s="62">
        <f>C597+C598+C601</f>
        <v>115735.1</v>
      </c>
      <c r="D596" s="62">
        <f t="shared" ref="D596:I596" si="234">D597+D598+D601</f>
        <v>0</v>
      </c>
      <c r="E596" s="62">
        <f t="shared" si="234"/>
        <v>0</v>
      </c>
      <c r="F596" s="62">
        <f t="shared" si="234"/>
        <v>0</v>
      </c>
      <c r="G596" s="62">
        <f t="shared" si="234"/>
        <v>0</v>
      </c>
      <c r="H596" s="62">
        <f t="shared" si="234"/>
        <v>0</v>
      </c>
      <c r="I596" s="62">
        <f t="shared" si="234"/>
        <v>0</v>
      </c>
      <c r="J596" s="56">
        <f t="shared" si="232"/>
        <v>115735.1</v>
      </c>
      <c r="K596" s="75"/>
      <c r="L596" s="31"/>
    </row>
    <row r="597" spans="1:12">
      <c r="A597" s="53" t="s">
        <v>176</v>
      </c>
      <c r="B597" s="54">
        <v>64977.4</v>
      </c>
      <c r="C597" s="55">
        <v>0</v>
      </c>
      <c r="D597" s="55">
        <v>0</v>
      </c>
      <c r="E597" s="55">
        <v>0</v>
      </c>
      <c r="F597" s="55">
        <v>0</v>
      </c>
      <c r="G597" s="55">
        <v>0</v>
      </c>
      <c r="H597" s="55">
        <v>0</v>
      </c>
      <c r="I597" s="55">
        <v>0</v>
      </c>
      <c r="J597" s="55">
        <f t="shared" si="232"/>
        <v>0</v>
      </c>
    </row>
    <row r="598" spans="1:12" ht="24">
      <c r="A598" s="53" t="s">
        <v>169</v>
      </c>
      <c r="B598" s="54"/>
      <c r="C598" s="64">
        <f>SUM(C599:C600)</f>
        <v>115735.1</v>
      </c>
      <c r="D598" s="64">
        <f t="shared" ref="D598:I598" si="235">SUM(D599:D600)</f>
        <v>0</v>
      </c>
      <c r="E598" s="64">
        <f t="shared" si="235"/>
        <v>0</v>
      </c>
      <c r="F598" s="64">
        <f t="shared" si="235"/>
        <v>0</v>
      </c>
      <c r="G598" s="64">
        <f t="shared" si="235"/>
        <v>0</v>
      </c>
      <c r="H598" s="64">
        <f t="shared" si="235"/>
        <v>0</v>
      </c>
      <c r="I598" s="64">
        <f t="shared" si="235"/>
        <v>0</v>
      </c>
      <c r="J598" s="55">
        <f t="shared" si="232"/>
        <v>115735.1</v>
      </c>
    </row>
    <row r="599" spans="1:12">
      <c r="A599" s="90" t="s">
        <v>7</v>
      </c>
      <c r="B599" s="91">
        <v>449122.4</v>
      </c>
      <c r="C599" s="124">
        <v>115735.1</v>
      </c>
      <c r="D599" s="97">
        <v>0</v>
      </c>
      <c r="E599" s="97">
        <v>0</v>
      </c>
      <c r="F599" s="97">
        <v>0</v>
      </c>
      <c r="G599" s="97">
        <v>0</v>
      </c>
      <c r="H599" s="97">
        <v>0</v>
      </c>
      <c r="I599" s="97">
        <v>0</v>
      </c>
      <c r="J599" s="77">
        <f t="shared" si="232"/>
        <v>115735.1</v>
      </c>
    </row>
    <row r="600" spans="1:12">
      <c r="A600" s="53" t="s">
        <v>177</v>
      </c>
      <c r="B600" s="54">
        <v>64977.4</v>
      </c>
      <c r="C600" s="64">
        <v>0</v>
      </c>
      <c r="D600" s="64">
        <v>0</v>
      </c>
      <c r="E600" s="64">
        <v>0</v>
      </c>
      <c r="F600" s="64">
        <v>0</v>
      </c>
      <c r="G600" s="64">
        <v>0</v>
      </c>
      <c r="H600" s="64">
        <v>0</v>
      </c>
      <c r="I600" s="64">
        <v>0</v>
      </c>
      <c r="J600" s="55">
        <f t="shared" si="232"/>
        <v>0</v>
      </c>
    </row>
    <row r="601" spans="1:12">
      <c r="A601" s="53" t="s">
        <v>178</v>
      </c>
      <c r="B601" s="54">
        <v>0</v>
      </c>
      <c r="C601" s="55">
        <v>0</v>
      </c>
      <c r="D601" s="55">
        <v>0</v>
      </c>
      <c r="E601" s="55">
        <v>0</v>
      </c>
      <c r="F601" s="55">
        <v>0</v>
      </c>
      <c r="G601" s="55">
        <v>0</v>
      </c>
      <c r="H601" s="55">
        <v>0</v>
      </c>
      <c r="I601" s="55">
        <v>0</v>
      </c>
      <c r="J601" s="55">
        <f t="shared" si="232"/>
        <v>0</v>
      </c>
    </row>
    <row r="602" spans="1:12" s="32" customFormat="1" ht="132">
      <c r="A602" s="66" t="s">
        <v>260</v>
      </c>
      <c r="B602" s="58">
        <v>514099.8</v>
      </c>
      <c r="C602" s="62">
        <f>C603+C604+C607</f>
        <v>0</v>
      </c>
      <c r="D602" s="62">
        <f t="shared" ref="D602:I602" si="236">D603+D604+D607</f>
        <v>0</v>
      </c>
      <c r="E602" s="62">
        <f t="shared" si="236"/>
        <v>0</v>
      </c>
      <c r="F602" s="62">
        <f t="shared" si="236"/>
        <v>0</v>
      </c>
      <c r="G602" s="62">
        <f t="shared" si="236"/>
        <v>0</v>
      </c>
      <c r="H602" s="62">
        <f t="shared" si="236"/>
        <v>0</v>
      </c>
      <c r="I602" s="62">
        <f t="shared" si="236"/>
        <v>0</v>
      </c>
      <c r="J602" s="56">
        <f t="shared" si="232"/>
        <v>0</v>
      </c>
      <c r="K602" s="35"/>
      <c r="L602" s="31"/>
    </row>
    <row r="603" spans="1:12">
      <c r="A603" s="53" t="s">
        <v>176</v>
      </c>
      <c r="B603" s="54">
        <v>64977.4</v>
      </c>
      <c r="C603" s="55">
        <v>0</v>
      </c>
      <c r="D603" s="55">
        <v>0</v>
      </c>
      <c r="E603" s="55">
        <v>0</v>
      </c>
      <c r="F603" s="55">
        <v>0</v>
      </c>
      <c r="G603" s="55">
        <v>0</v>
      </c>
      <c r="H603" s="55">
        <v>0</v>
      </c>
      <c r="I603" s="55">
        <v>0</v>
      </c>
      <c r="J603" s="55">
        <f t="shared" si="232"/>
        <v>0</v>
      </c>
    </row>
    <row r="604" spans="1:12" ht="24">
      <c r="A604" s="53" t="s">
        <v>169</v>
      </c>
      <c r="B604" s="54"/>
      <c r="C604" s="64">
        <f>SUM(C605:C606)</f>
        <v>0</v>
      </c>
      <c r="D604" s="64">
        <f t="shared" ref="D604:I604" si="237">SUM(D605:D606)</f>
        <v>0</v>
      </c>
      <c r="E604" s="64">
        <f t="shared" si="237"/>
        <v>0</v>
      </c>
      <c r="F604" s="64">
        <f t="shared" si="237"/>
        <v>0</v>
      </c>
      <c r="G604" s="64">
        <f t="shared" si="237"/>
        <v>0</v>
      </c>
      <c r="H604" s="64">
        <f t="shared" si="237"/>
        <v>0</v>
      </c>
      <c r="I604" s="64">
        <f t="shared" si="237"/>
        <v>0</v>
      </c>
      <c r="J604" s="55">
        <f t="shared" si="232"/>
        <v>0</v>
      </c>
    </row>
    <row r="605" spans="1:12">
      <c r="A605" s="53" t="s">
        <v>7</v>
      </c>
      <c r="B605" s="54">
        <v>449122.4</v>
      </c>
      <c r="C605" s="64">
        <v>0</v>
      </c>
      <c r="D605" s="64">
        <v>0</v>
      </c>
      <c r="E605" s="64">
        <v>0</v>
      </c>
      <c r="F605" s="64">
        <v>0</v>
      </c>
      <c r="G605" s="64">
        <v>0</v>
      </c>
      <c r="H605" s="64">
        <v>0</v>
      </c>
      <c r="I605" s="64">
        <v>0</v>
      </c>
      <c r="J605" s="55">
        <f t="shared" si="232"/>
        <v>0</v>
      </c>
    </row>
    <row r="606" spans="1:12">
      <c r="A606" s="53" t="s">
        <v>177</v>
      </c>
      <c r="B606" s="54">
        <v>64977.4</v>
      </c>
      <c r="C606" s="64">
        <v>0</v>
      </c>
      <c r="D606" s="64">
        <v>0</v>
      </c>
      <c r="E606" s="64">
        <v>0</v>
      </c>
      <c r="F606" s="64">
        <v>0</v>
      </c>
      <c r="G606" s="64">
        <v>0</v>
      </c>
      <c r="H606" s="64">
        <v>0</v>
      </c>
      <c r="I606" s="64">
        <v>0</v>
      </c>
      <c r="J606" s="55">
        <f t="shared" si="232"/>
        <v>0</v>
      </c>
    </row>
    <row r="607" spans="1:12">
      <c r="A607" s="53" t="s">
        <v>178</v>
      </c>
      <c r="B607" s="54">
        <v>0</v>
      </c>
      <c r="C607" s="55">
        <v>0</v>
      </c>
      <c r="D607" s="55">
        <v>0</v>
      </c>
      <c r="E607" s="55">
        <v>0</v>
      </c>
      <c r="F607" s="55">
        <v>0</v>
      </c>
      <c r="G607" s="55">
        <v>0</v>
      </c>
      <c r="H607" s="55">
        <v>0</v>
      </c>
      <c r="I607" s="55">
        <v>0</v>
      </c>
      <c r="J607" s="55">
        <f t="shared" si="232"/>
        <v>0</v>
      </c>
    </row>
    <row r="608" spans="1:12" s="32" customFormat="1" ht="69" customHeight="1">
      <c r="A608" s="126" t="s">
        <v>261</v>
      </c>
      <c r="B608" s="58">
        <v>514099.8</v>
      </c>
      <c r="C608" s="62">
        <f>C609+C610+C613</f>
        <v>34556.199999999997</v>
      </c>
      <c r="D608" s="62">
        <f t="shared" ref="D608:I608" si="238">D609+D610+D613</f>
        <v>33984.400000000001</v>
      </c>
      <c r="E608" s="62">
        <f t="shared" si="238"/>
        <v>34787.4</v>
      </c>
      <c r="F608" s="62">
        <f t="shared" si="238"/>
        <v>0</v>
      </c>
      <c r="G608" s="62">
        <f t="shared" si="238"/>
        <v>0</v>
      </c>
      <c r="H608" s="62">
        <f t="shared" si="238"/>
        <v>0</v>
      </c>
      <c r="I608" s="62">
        <f t="shared" si="238"/>
        <v>0</v>
      </c>
      <c r="J608" s="56">
        <f t="shared" si="232"/>
        <v>103328</v>
      </c>
      <c r="K608" s="75"/>
      <c r="L608" s="31"/>
    </row>
    <row r="609" spans="1:12" s="72" customFormat="1">
      <c r="A609" s="94" t="s">
        <v>176</v>
      </c>
      <c r="B609" s="95">
        <v>64977.4</v>
      </c>
      <c r="C609" s="123">
        <v>30755</v>
      </c>
      <c r="D609" s="123">
        <v>30246.1</v>
      </c>
      <c r="E609" s="123">
        <v>30960.799999999999</v>
      </c>
      <c r="F609" s="70">
        <v>0</v>
      </c>
      <c r="G609" s="70">
        <v>0</v>
      </c>
      <c r="H609" s="70">
        <v>0</v>
      </c>
      <c r="I609" s="70">
        <v>0</v>
      </c>
      <c r="J609" s="70">
        <f t="shared" si="232"/>
        <v>91961.9</v>
      </c>
      <c r="K609" s="35"/>
      <c r="L609" s="71"/>
    </row>
    <row r="610" spans="1:12" s="72" customFormat="1" ht="24">
      <c r="A610" s="94" t="s">
        <v>169</v>
      </c>
      <c r="B610" s="95"/>
      <c r="C610" s="124">
        <f>SUM(C611:C612)</f>
        <v>3801.2</v>
      </c>
      <c r="D610" s="124">
        <f t="shared" ref="D610:I610" si="239">SUM(D611:D612)</f>
        <v>3738.3</v>
      </c>
      <c r="E610" s="124">
        <f t="shared" si="239"/>
        <v>3826.6</v>
      </c>
      <c r="F610" s="73">
        <f t="shared" si="239"/>
        <v>0</v>
      </c>
      <c r="G610" s="73">
        <f t="shared" si="239"/>
        <v>0</v>
      </c>
      <c r="H610" s="73">
        <f t="shared" si="239"/>
        <v>0</v>
      </c>
      <c r="I610" s="73">
        <f t="shared" si="239"/>
        <v>0</v>
      </c>
      <c r="J610" s="70">
        <f t="shared" si="232"/>
        <v>11366.1</v>
      </c>
      <c r="K610" s="35"/>
      <c r="L610" s="71"/>
    </row>
    <row r="611" spans="1:12" s="72" customFormat="1">
      <c r="A611" s="94" t="s">
        <v>7</v>
      </c>
      <c r="B611" s="95">
        <v>449122.4</v>
      </c>
      <c r="C611" s="97">
        <v>3801.2</v>
      </c>
      <c r="D611" s="97">
        <v>3738.3</v>
      </c>
      <c r="E611" s="97">
        <v>3826.6</v>
      </c>
      <c r="F611" s="73">
        <v>0</v>
      </c>
      <c r="G611" s="73">
        <v>0</v>
      </c>
      <c r="H611" s="73">
        <v>0</v>
      </c>
      <c r="I611" s="73">
        <v>0</v>
      </c>
      <c r="J611" s="70">
        <f t="shared" si="232"/>
        <v>11366.1</v>
      </c>
      <c r="K611" s="35"/>
      <c r="L611" s="71"/>
    </row>
    <row r="612" spans="1:12">
      <c r="A612" s="53" t="s">
        <v>177</v>
      </c>
      <c r="B612" s="54">
        <v>64977.4</v>
      </c>
      <c r="C612" s="64">
        <v>0</v>
      </c>
      <c r="D612" s="64">
        <v>0</v>
      </c>
      <c r="E612" s="64">
        <v>0</v>
      </c>
      <c r="F612" s="64">
        <v>0</v>
      </c>
      <c r="G612" s="64">
        <v>0</v>
      </c>
      <c r="H612" s="64">
        <v>0</v>
      </c>
      <c r="I612" s="64">
        <v>0</v>
      </c>
      <c r="J612" s="55">
        <f t="shared" si="232"/>
        <v>0</v>
      </c>
    </row>
    <row r="613" spans="1:12">
      <c r="A613" s="53" t="s">
        <v>178</v>
      </c>
      <c r="B613" s="54">
        <v>0</v>
      </c>
      <c r="C613" s="55">
        <v>0</v>
      </c>
      <c r="D613" s="55">
        <v>0</v>
      </c>
      <c r="E613" s="55">
        <v>0</v>
      </c>
      <c r="F613" s="55">
        <v>0</v>
      </c>
      <c r="G613" s="55">
        <v>0</v>
      </c>
      <c r="H613" s="55">
        <v>0</v>
      </c>
      <c r="I613" s="55">
        <v>0</v>
      </c>
      <c r="J613" s="55">
        <f t="shared" si="232"/>
        <v>0</v>
      </c>
    </row>
    <row r="614" spans="1:12" ht="39.75" customHeight="1">
      <c r="A614" s="126" t="s">
        <v>280</v>
      </c>
      <c r="B614" s="58">
        <v>514099.8</v>
      </c>
      <c r="C614" s="62">
        <f>C615+C616+C619</f>
        <v>61697.399999999994</v>
      </c>
      <c r="D614" s="62">
        <f t="shared" ref="D614:I614" si="240">D615+D616+D619</f>
        <v>0</v>
      </c>
      <c r="E614" s="62">
        <f t="shared" si="240"/>
        <v>0</v>
      </c>
      <c r="F614" s="62">
        <f t="shared" si="240"/>
        <v>0</v>
      </c>
      <c r="G614" s="62">
        <f t="shared" si="240"/>
        <v>0</v>
      </c>
      <c r="H614" s="62">
        <f t="shared" si="240"/>
        <v>0</v>
      </c>
      <c r="I614" s="62">
        <f t="shared" si="240"/>
        <v>0</v>
      </c>
      <c r="J614" s="56">
        <f t="shared" si="232"/>
        <v>61697.399999999994</v>
      </c>
      <c r="K614" s="75"/>
    </row>
    <row r="615" spans="1:12" s="76" customFormat="1">
      <c r="A615" s="94" t="s">
        <v>176</v>
      </c>
      <c r="B615" s="54">
        <v>64977.4</v>
      </c>
      <c r="C615" s="123">
        <v>54910.7</v>
      </c>
      <c r="D615" s="74"/>
      <c r="E615" s="74"/>
      <c r="F615" s="74">
        <v>0</v>
      </c>
      <c r="G615" s="74">
        <v>0</v>
      </c>
      <c r="H615" s="74">
        <v>0</v>
      </c>
      <c r="I615" s="74">
        <v>0</v>
      </c>
      <c r="J615" s="74">
        <f t="shared" si="232"/>
        <v>54910.7</v>
      </c>
      <c r="K615" s="35"/>
      <c r="L615" s="75"/>
    </row>
    <row r="616" spans="1:12" ht="24">
      <c r="A616" s="53" t="s">
        <v>169</v>
      </c>
      <c r="B616" s="54"/>
      <c r="C616" s="124">
        <f>SUM(C617:C618)</f>
        <v>6786.7</v>
      </c>
      <c r="D616" s="64">
        <f t="shared" ref="D616:I616" si="241">SUM(D617:D618)</f>
        <v>0</v>
      </c>
      <c r="E616" s="64">
        <f t="shared" si="241"/>
        <v>0</v>
      </c>
      <c r="F616" s="64">
        <f t="shared" si="241"/>
        <v>0</v>
      </c>
      <c r="G616" s="64">
        <f t="shared" si="241"/>
        <v>0</v>
      </c>
      <c r="H616" s="64">
        <f t="shared" si="241"/>
        <v>0</v>
      </c>
      <c r="I616" s="64">
        <f t="shared" si="241"/>
        <v>0</v>
      </c>
      <c r="J616" s="55">
        <f t="shared" si="232"/>
        <v>6786.7</v>
      </c>
    </row>
    <row r="617" spans="1:12">
      <c r="A617" s="94" t="s">
        <v>7</v>
      </c>
      <c r="B617" s="54">
        <v>449122.4</v>
      </c>
      <c r="C617" s="97">
        <v>6786.7</v>
      </c>
      <c r="D617" s="64"/>
      <c r="E617" s="64"/>
      <c r="F617" s="64">
        <v>0</v>
      </c>
      <c r="G617" s="64">
        <v>0</v>
      </c>
      <c r="H617" s="64">
        <v>0</v>
      </c>
      <c r="I617" s="64">
        <v>0</v>
      </c>
      <c r="J617" s="55">
        <f t="shared" si="232"/>
        <v>6786.7</v>
      </c>
    </row>
    <row r="618" spans="1:12">
      <c r="A618" s="53" t="s">
        <v>177</v>
      </c>
      <c r="B618" s="54">
        <v>64977.4</v>
      </c>
      <c r="C618" s="64">
        <v>0</v>
      </c>
      <c r="D618" s="64">
        <v>0</v>
      </c>
      <c r="E618" s="64">
        <v>0</v>
      </c>
      <c r="F618" s="64">
        <v>0</v>
      </c>
      <c r="G618" s="64">
        <v>0</v>
      </c>
      <c r="H618" s="64">
        <v>0</v>
      </c>
      <c r="I618" s="64">
        <v>0</v>
      </c>
      <c r="J618" s="55">
        <f t="shared" si="232"/>
        <v>0</v>
      </c>
    </row>
    <row r="619" spans="1:12">
      <c r="A619" s="53" t="s">
        <v>178</v>
      </c>
      <c r="B619" s="54">
        <v>0</v>
      </c>
      <c r="C619" s="55">
        <v>0</v>
      </c>
      <c r="D619" s="55">
        <v>0</v>
      </c>
      <c r="E619" s="55">
        <v>0</v>
      </c>
      <c r="F619" s="55">
        <v>0</v>
      </c>
      <c r="G619" s="55">
        <v>0</v>
      </c>
      <c r="H619" s="55">
        <v>0</v>
      </c>
      <c r="I619" s="55">
        <v>0</v>
      </c>
      <c r="J619" s="55">
        <f t="shared" si="232"/>
        <v>0</v>
      </c>
    </row>
    <row r="620" spans="1:12" s="32" customFormat="1" ht="96">
      <c r="A620" s="66" t="s">
        <v>281</v>
      </c>
      <c r="B620" s="58">
        <v>514099.8</v>
      </c>
      <c r="C620" s="62">
        <f>C621+C622+C625</f>
        <v>0</v>
      </c>
      <c r="D620" s="62">
        <f t="shared" ref="D620:I620" si="242">D621+D622+D625</f>
        <v>0</v>
      </c>
      <c r="E620" s="62">
        <f t="shared" si="242"/>
        <v>0</v>
      </c>
      <c r="F620" s="62">
        <f t="shared" si="242"/>
        <v>0</v>
      </c>
      <c r="G620" s="62">
        <f t="shared" si="242"/>
        <v>0</v>
      </c>
      <c r="H620" s="62">
        <f t="shared" si="242"/>
        <v>0</v>
      </c>
      <c r="I620" s="62">
        <f t="shared" si="242"/>
        <v>0</v>
      </c>
      <c r="J620" s="56">
        <f t="shared" si="232"/>
        <v>0</v>
      </c>
      <c r="K620" s="35"/>
      <c r="L620" s="31"/>
    </row>
    <row r="621" spans="1:12">
      <c r="A621" s="53" t="s">
        <v>176</v>
      </c>
      <c r="B621" s="54">
        <v>64977.4</v>
      </c>
      <c r="C621" s="55">
        <v>0</v>
      </c>
      <c r="D621" s="55">
        <v>0</v>
      </c>
      <c r="E621" s="55">
        <v>0</v>
      </c>
      <c r="F621" s="55">
        <v>0</v>
      </c>
      <c r="G621" s="55">
        <v>0</v>
      </c>
      <c r="H621" s="55">
        <v>0</v>
      </c>
      <c r="I621" s="55">
        <v>0</v>
      </c>
      <c r="J621" s="55">
        <f t="shared" si="232"/>
        <v>0</v>
      </c>
    </row>
    <row r="622" spans="1:12" ht="24">
      <c r="A622" s="53" t="s">
        <v>169</v>
      </c>
      <c r="B622" s="54"/>
      <c r="C622" s="64">
        <f>SUM(C623:C624)</f>
        <v>0</v>
      </c>
      <c r="D622" s="64">
        <f t="shared" ref="D622:I622" si="243">SUM(D623:D624)</f>
        <v>0</v>
      </c>
      <c r="E622" s="64">
        <f t="shared" si="243"/>
        <v>0</v>
      </c>
      <c r="F622" s="64">
        <f t="shared" si="243"/>
        <v>0</v>
      </c>
      <c r="G622" s="64">
        <f t="shared" si="243"/>
        <v>0</v>
      </c>
      <c r="H622" s="64">
        <f t="shared" si="243"/>
        <v>0</v>
      </c>
      <c r="I622" s="64">
        <f t="shared" si="243"/>
        <v>0</v>
      </c>
      <c r="J622" s="55">
        <f t="shared" si="232"/>
        <v>0</v>
      </c>
    </row>
    <row r="623" spans="1:12">
      <c r="A623" s="53" t="s">
        <v>7</v>
      </c>
      <c r="B623" s="54">
        <v>449122.4</v>
      </c>
      <c r="C623" s="64">
        <v>0</v>
      </c>
      <c r="D623" s="64">
        <v>0</v>
      </c>
      <c r="E623" s="64">
        <v>0</v>
      </c>
      <c r="F623" s="64">
        <v>0</v>
      </c>
      <c r="G623" s="64">
        <v>0</v>
      </c>
      <c r="H623" s="64">
        <v>0</v>
      </c>
      <c r="I623" s="64">
        <v>0</v>
      </c>
      <c r="J623" s="55">
        <f t="shared" si="232"/>
        <v>0</v>
      </c>
    </row>
    <row r="624" spans="1:12">
      <c r="A624" s="53" t="s">
        <v>177</v>
      </c>
      <c r="B624" s="54">
        <v>64977.4</v>
      </c>
      <c r="C624" s="64">
        <v>0</v>
      </c>
      <c r="D624" s="64">
        <v>0</v>
      </c>
      <c r="E624" s="64">
        <v>0</v>
      </c>
      <c r="F624" s="64">
        <v>0</v>
      </c>
      <c r="G624" s="64">
        <v>0</v>
      </c>
      <c r="H624" s="64">
        <v>0</v>
      </c>
      <c r="I624" s="64">
        <v>0</v>
      </c>
      <c r="J624" s="55">
        <f t="shared" si="232"/>
        <v>0</v>
      </c>
    </row>
    <row r="625" spans="1:12">
      <c r="A625" s="53" t="s">
        <v>178</v>
      </c>
      <c r="B625" s="54">
        <v>0</v>
      </c>
      <c r="C625" s="55">
        <v>0</v>
      </c>
      <c r="D625" s="55">
        <v>0</v>
      </c>
      <c r="E625" s="55">
        <v>0</v>
      </c>
      <c r="F625" s="55">
        <v>0</v>
      </c>
      <c r="G625" s="55">
        <v>0</v>
      </c>
      <c r="H625" s="55">
        <v>0</v>
      </c>
      <c r="I625" s="55">
        <v>0</v>
      </c>
      <c r="J625" s="55">
        <f t="shared" si="232"/>
        <v>0</v>
      </c>
    </row>
    <row r="626" spans="1:12" s="32" customFormat="1" ht="84">
      <c r="A626" s="126" t="s">
        <v>282</v>
      </c>
      <c r="B626" s="58">
        <v>514099.8</v>
      </c>
      <c r="C626" s="62">
        <f>C627+C628+C631</f>
        <v>10000</v>
      </c>
      <c r="D626" s="62">
        <f t="shared" ref="D626:I626" si="244">D627+D628+D631</f>
        <v>0</v>
      </c>
      <c r="E626" s="62">
        <f t="shared" si="244"/>
        <v>0</v>
      </c>
      <c r="F626" s="62">
        <f t="shared" si="244"/>
        <v>0</v>
      </c>
      <c r="G626" s="62">
        <f t="shared" si="244"/>
        <v>0</v>
      </c>
      <c r="H626" s="62">
        <f t="shared" si="244"/>
        <v>0</v>
      </c>
      <c r="I626" s="62">
        <f t="shared" si="244"/>
        <v>0</v>
      </c>
      <c r="J626" s="56">
        <f t="shared" si="232"/>
        <v>10000</v>
      </c>
      <c r="K626" s="75"/>
      <c r="L626" s="31"/>
    </row>
    <row r="627" spans="1:12">
      <c r="A627" s="53" t="s">
        <v>176</v>
      </c>
      <c r="B627" s="54">
        <v>64977.4</v>
      </c>
      <c r="C627" s="55">
        <v>0</v>
      </c>
      <c r="D627" s="55">
        <v>0</v>
      </c>
      <c r="E627" s="55">
        <v>0</v>
      </c>
      <c r="F627" s="55">
        <v>0</v>
      </c>
      <c r="G627" s="55">
        <v>0</v>
      </c>
      <c r="H627" s="55">
        <v>0</v>
      </c>
      <c r="I627" s="55">
        <v>0</v>
      </c>
      <c r="J627" s="55">
        <f t="shared" si="232"/>
        <v>0</v>
      </c>
    </row>
    <row r="628" spans="1:12" ht="24">
      <c r="A628" s="53" t="s">
        <v>169</v>
      </c>
      <c r="B628" s="54"/>
      <c r="C628" s="64">
        <f>SUM(C629:C630)</f>
        <v>10000</v>
      </c>
      <c r="D628" s="64">
        <f t="shared" ref="D628:I628" si="245">SUM(D629:D630)</f>
        <v>0</v>
      </c>
      <c r="E628" s="64">
        <f t="shared" si="245"/>
        <v>0</v>
      </c>
      <c r="F628" s="64">
        <f t="shared" si="245"/>
        <v>0</v>
      </c>
      <c r="G628" s="64">
        <f t="shared" si="245"/>
        <v>0</v>
      </c>
      <c r="H628" s="64">
        <f t="shared" si="245"/>
        <v>0</v>
      </c>
      <c r="I628" s="64">
        <f t="shared" si="245"/>
        <v>0</v>
      </c>
      <c r="J628" s="55">
        <f t="shared" si="232"/>
        <v>10000</v>
      </c>
    </row>
    <row r="629" spans="1:12">
      <c r="A629" s="92" t="s">
        <v>7</v>
      </c>
      <c r="B629" s="93">
        <v>449122.4</v>
      </c>
      <c r="C629" s="124">
        <v>10000</v>
      </c>
      <c r="D629" s="64">
        <v>0</v>
      </c>
      <c r="E629" s="64">
        <v>0</v>
      </c>
      <c r="F629" s="64">
        <v>0</v>
      </c>
      <c r="G629" s="64">
        <v>0</v>
      </c>
      <c r="H629" s="64">
        <v>0</v>
      </c>
      <c r="I629" s="64">
        <v>0</v>
      </c>
      <c r="J629" s="55">
        <f t="shared" si="232"/>
        <v>10000</v>
      </c>
    </row>
    <row r="630" spans="1:12">
      <c r="A630" s="53" t="s">
        <v>177</v>
      </c>
      <c r="B630" s="54">
        <v>64977.4</v>
      </c>
      <c r="C630" s="64">
        <v>0</v>
      </c>
      <c r="D630" s="64">
        <v>0</v>
      </c>
      <c r="E630" s="64">
        <v>0</v>
      </c>
      <c r="F630" s="64">
        <v>0</v>
      </c>
      <c r="G630" s="64">
        <v>0</v>
      </c>
      <c r="H630" s="64">
        <v>0</v>
      </c>
      <c r="I630" s="64">
        <v>0</v>
      </c>
      <c r="J630" s="55">
        <f t="shared" si="232"/>
        <v>0</v>
      </c>
    </row>
    <row r="631" spans="1:12">
      <c r="A631" s="53" t="s">
        <v>178</v>
      </c>
      <c r="B631" s="54">
        <v>0</v>
      </c>
      <c r="C631" s="55">
        <v>0</v>
      </c>
      <c r="D631" s="55">
        <v>0</v>
      </c>
      <c r="E631" s="55">
        <v>0</v>
      </c>
      <c r="F631" s="55">
        <v>0</v>
      </c>
      <c r="G631" s="55">
        <v>0</v>
      </c>
      <c r="H631" s="55">
        <v>0</v>
      </c>
      <c r="I631" s="55">
        <v>0</v>
      </c>
      <c r="J631" s="55">
        <f t="shared" si="232"/>
        <v>0</v>
      </c>
    </row>
    <row r="632" spans="1:12" s="40" customFormat="1" ht="48" hidden="1">
      <c r="A632" s="98" t="s">
        <v>201</v>
      </c>
      <c r="B632" s="99">
        <v>630</v>
      </c>
      <c r="C632" s="100">
        <f>C633+C634</f>
        <v>90</v>
      </c>
      <c r="D632" s="100">
        <f t="shared" ref="D632:I632" si="246">D633+D634</f>
        <v>90</v>
      </c>
      <c r="E632" s="100">
        <f t="shared" si="246"/>
        <v>90</v>
      </c>
      <c r="F632" s="100">
        <f t="shared" si="246"/>
        <v>90</v>
      </c>
      <c r="G632" s="100">
        <f t="shared" si="246"/>
        <v>90</v>
      </c>
      <c r="H632" s="100">
        <f t="shared" si="246"/>
        <v>90</v>
      </c>
      <c r="I632" s="100">
        <f t="shared" si="246"/>
        <v>90</v>
      </c>
      <c r="J632" s="100">
        <f t="shared" si="220"/>
        <v>630</v>
      </c>
      <c r="K632" s="35"/>
      <c r="L632" s="39"/>
    </row>
    <row r="633" spans="1:12" s="40" customFormat="1" hidden="1">
      <c r="A633" s="98" t="s">
        <v>176</v>
      </c>
      <c r="B633" s="99">
        <v>0</v>
      </c>
      <c r="C633" s="100">
        <v>0</v>
      </c>
      <c r="D633" s="100">
        <v>0</v>
      </c>
      <c r="E633" s="100">
        <v>0</v>
      </c>
      <c r="F633" s="100">
        <v>0</v>
      </c>
      <c r="G633" s="100">
        <v>0</v>
      </c>
      <c r="H633" s="100">
        <v>0</v>
      </c>
      <c r="I633" s="100">
        <v>0</v>
      </c>
      <c r="J633" s="100">
        <f t="shared" si="220"/>
        <v>0</v>
      </c>
      <c r="K633" s="35"/>
      <c r="L633" s="39"/>
    </row>
    <row r="634" spans="1:12" s="40" customFormat="1" ht="24" hidden="1">
      <c r="A634" s="98" t="s">
        <v>169</v>
      </c>
      <c r="B634" s="99">
        <v>630</v>
      </c>
      <c r="C634" s="100">
        <f>SUM(C635:C637)</f>
        <v>90</v>
      </c>
      <c r="D634" s="100">
        <f t="shared" ref="D634:I634" si="247">SUM(D635:D637)</f>
        <v>90</v>
      </c>
      <c r="E634" s="100">
        <f t="shared" si="247"/>
        <v>90</v>
      </c>
      <c r="F634" s="100">
        <f t="shared" si="247"/>
        <v>90</v>
      </c>
      <c r="G634" s="100">
        <f t="shared" si="247"/>
        <v>90</v>
      </c>
      <c r="H634" s="100">
        <f t="shared" si="247"/>
        <v>90</v>
      </c>
      <c r="I634" s="100">
        <f t="shared" si="247"/>
        <v>90</v>
      </c>
      <c r="J634" s="100">
        <f t="shared" si="220"/>
        <v>630</v>
      </c>
      <c r="K634" s="35"/>
      <c r="L634" s="39"/>
    </row>
    <row r="635" spans="1:12" s="40" customFormat="1" hidden="1">
      <c r="A635" s="98" t="s">
        <v>7</v>
      </c>
      <c r="B635" s="99">
        <v>0</v>
      </c>
      <c r="C635" s="100">
        <v>90</v>
      </c>
      <c r="D635" s="100">
        <v>90</v>
      </c>
      <c r="E635" s="100">
        <v>90</v>
      </c>
      <c r="F635" s="100">
        <v>90</v>
      </c>
      <c r="G635" s="100">
        <v>90</v>
      </c>
      <c r="H635" s="100">
        <v>90</v>
      </c>
      <c r="I635" s="100">
        <v>90</v>
      </c>
      <c r="J635" s="100">
        <f t="shared" si="220"/>
        <v>630</v>
      </c>
      <c r="K635" s="35"/>
      <c r="L635" s="39"/>
    </row>
    <row r="636" spans="1:12" s="40" customFormat="1" hidden="1">
      <c r="A636" s="98" t="s">
        <v>177</v>
      </c>
      <c r="B636" s="99">
        <v>0</v>
      </c>
      <c r="C636" s="100">
        <v>0</v>
      </c>
      <c r="D636" s="100">
        <v>0</v>
      </c>
      <c r="E636" s="100">
        <v>0</v>
      </c>
      <c r="F636" s="100">
        <v>0</v>
      </c>
      <c r="G636" s="100">
        <v>0</v>
      </c>
      <c r="H636" s="100">
        <v>0</v>
      </c>
      <c r="I636" s="100">
        <v>0</v>
      </c>
      <c r="J636" s="100">
        <f t="shared" si="220"/>
        <v>0</v>
      </c>
      <c r="K636" s="35"/>
      <c r="L636" s="39"/>
    </row>
    <row r="637" spans="1:12" s="40" customFormat="1" hidden="1">
      <c r="A637" s="98" t="s">
        <v>178</v>
      </c>
      <c r="B637" s="99">
        <v>0</v>
      </c>
      <c r="C637" s="100">
        <v>0</v>
      </c>
      <c r="D637" s="100">
        <v>0</v>
      </c>
      <c r="E637" s="100">
        <v>0</v>
      </c>
      <c r="F637" s="100">
        <v>0</v>
      </c>
      <c r="G637" s="100">
        <v>0</v>
      </c>
      <c r="H637" s="100">
        <v>0</v>
      </c>
      <c r="I637" s="100">
        <v>0</v>
      </c>
      <c r="J637" s="100">
        <f t="shared" si="220"/>
        <v>0</v>
      </c>
      <c r="K637" s="35"/>
      <c r="L637" s="39"/>
    </row>
    <row r="638" spans="1:12" s="32" customFormat="1" ht="60">
      <c r="A638" s="57" t="s">
        <v>283</v>
      </c>
      <c r="B638" s="58"/>
      <c r="C638" s="56">
        <f>C639+C640+C643</f>
        <v>0</v>
      </c>
      <c r="D638" s="56">
        <f t="shared" ref="D638:I638" si="248">D639+D640+D643</f>
        <v>0</v>
      </c>
      <c r="E638" s="56">
        <f t="shared" si="248"/>
        <v>0</v>
      </c>
      <c r="F638" s="56">
        <f t="shared" si="248"/>
        <v>0</v>
      </c>
      <c r="G638" s="56">
        <f t="shared" si="248"/>
        <v>0</v>
      </c>
      <c r="H638" s="56">
        <f t="shared" si="248"/>
        <v>0</v>
      </c>
      <c r="I638" s="56">
        <f t="shared" si="248"/>
        <v>0</v>
      </c>
      <c r="J638" s="56">
        <f t="shared" si="220"/>
        <v>0</v>
      </c>
      <c r="K638" s="35"/>
      <c r="L638" s="31"/>
    </row>
    <row r="639" spans="1:12">
      <c r="A639" s="53" t="s">
        <v>176</v>
      </c>
      <c r="B639" s="54">
        <v>0</v>
      </c>
      <c r="C639" s="55">
        <v>0</v>
      </c>
      <c r="D639" s="55">
        <v>0</v>
      </c>
      <c r="E639" s="55">
        <v>0</v>
      </c>
      <c r="F639" s="55">
        <v>0</v>
      </c>
      <c r="G639" s="55">
        <v>0</v>
      </c>
      <c r="H639" s="55">
        <v>0</v>
      </c>
      <c r="I639" s="55">
        <v>0</v>
      </c>
      <c r="J639" s="55">
        <f t="shared" si="220"/>
        <v>0</v>
      </c>
    </row>
    <row r="640" spans="1:12" ht="24">
      <c r="A640" s="53" t="s">
        <v>169</v>
      </c>
      <c r="B640" s="54">
        <v>116200</v>
      </c>
      <c r="C640" s="55">
        <f>SUM(C641:C642)</f>
        <v>0</v>
      </c>
      <c r="D640" s="55">
        <f t="shared" ref="D640:I640" si="249">SUM(D641:D642)</f>
        <v>0</v>
      </c>
      <c r="E640" s="55">
        <f t="shared" si="249"/>
        <v>0</v>
      </c>
      <c r="F640" s="55">
        <f t="shared" si="249"/>
        <v>0</v>
      </c>
      <c r="G640" s="55">
        <f t="shared" si="249"/>
        <v>0</v>
      </c>
      <c r="H640" s="55">
        <f t="shared" si="249"/>
        <v>0</v>
      </c>
      <c r="I640" s="55">
        <f t="shared" si="249"/>
        <v>0</v>
      </c>
      <c r="J640" s="55">
        <f t="shared" si="220"/>
        <v>0</v>
      </c>
    </row>
    <row r="641" spans="1:12">
      <c r="A641" s="53" t="s">
        <v>7</v>
      </c>
      <c r="B641" s="54">
        <v>0</v>
      </c>
      <c r="C641" s="55">
        <v>0</v>
      </c>
      <c r="D641" s="55">
        <v>0</v>
      </c>
      <c r="E641" s="55">
        <v>0</v>
      </c>
      <c r="F641" s="55">
        <v>0</v>
      </c>
      <c r="G641" s="55">
        <v>0</v>
      </c>
      <c r="H641" s="55">
        <v>0</v>
      </c>
      <c r="I641" s="55">
        <v>0</v>
      </c>
      <c r="J641" s="55">
        <f t="shared" si="220"/>
        <v>0</v>
      </c>
    </row>
    <row r="642" spans="1:12">
      <c r="A642" s="53" t="s">
        <v>177</v>
      </c>
      <c r="B642" s="54">
        <v>0</v>
      </c>
      <c r="C642" s="55">
        <v>0</v>
      </c>
      <c r="D642" s="55">
        <v>0</v>
      </c>
      <c r="E642" s="55">
        <v>0</v>
      </c>
      <c r="F642" s="55">
        <v>0</v>
      </c>
      <c r="G642" s="55">
        <v>0</v>
      </c>
      <c r="H642" s="55">
        <v>0</v>
      </c>
      <c r="I642" s="55">
        <v>0</v>
      </c>
      <c r="J642" s="55">
        <f t="shared" si="220"/>
        <v>0</v>
      </c>
    </row>
    <row r="643" spans="1:12">
      <c r="A643" s="53" t="s">
        <v>178</v>
      </c>
      <c r="B643" s="54">
        <v>0</v>
      </c>
      <c r="C643" s="55">
        <v>0</v>
      </c>
      <c r="D643" s="55">
        <v>0</v>
      </c>
      <c r="E643" s="55">
        <v>0</v>
      </c>
      <c r="F643" s="55">
        <v>0</v>
      </c>
      <c r="G643" s="55">
        <v>0</v>
      </c>
      <c r="H643" s="55">
        <v>0</v>
      </c>
      <c r="I643" s="55">
        <v>0</v>
      </c>
      <c r="J643" s="55">
        <f t="shared" si="220"/>
        <v>0</v>
      </c>
    </row>
    <row r="644" spans="1:12" s="32" customFormat="1" ht="60">
      <c r="A644" s="125" t="s">
        <v>284</v>
      </c>
      <c r="B644" s="58"/>
      <c r="C644" s="56">
        <f>C645+C646+C649</f>
        <v>38176.699999999997</v>
      </c>
      <c r="D644" s="56">
        <f t="shared" ref="D644:I644" si="250">D645+D646+D649</f>
        <v>20026.5</v>
      </c>
      <c r="E644" s="56">
        <f t="shared" si="250"/>
        <v>20026.5</v>
      </c>
      <c r="F644" s="56">
        <f t="shared" si="250"/>
        <v>20026.5</v>
      </c>
      <c r="G644" s="56">
        <f t="shared" si="250"/>
        <v>20026.5</v>
      </c>
      <c r="H644" s="56">
        <f t="shared" si="250"/>
        <v>20026.5</v>
      </c>
      <c r="I644" s="56">
        <f t="shared" si="250"/>
        <v>20026.5</v>
      </c>
      <c r="J644" s="56">
        <f t="shared" si="220"/>
        <v>158335.70000000001</v>
      </c>
      <c r="K644" s="75"/>
      <c r="L644" s="31"/>
    </row>
    <row r="645" spans="1:12">
      <c r="A645" s="53" t="s">
        <v>176</v>
      </c>
      <c r="B645" s="54">
        <v>0</v>
      </c>
      <c r="C645" s="55">
        <v>0</v>
      </c>
      <c r="D645" s="55">
        <v>0</v>
      </c>
      <c r="E645" s="55">
        <v>0</v>
      </c>
      <c r="F645" s="55">
        <v>0</v>
      </c>
      <c r="G645" s="55">
        <v>0</v>
      </c>
      <c r="H645" s="55">
        <v>0</v>
      </c>
      <c r="I645" s="55">
        <v>0</v>
      </c>
      <c r="J645" s="55">
        <f t="shared" si="220"/>
        <v>0</v>
      </c>
    </row>
    <row r="646" spans="1:12" ht="24">
      <c r="A646" s="53" t="s">
        <v>169</v>
      </c>
      <c r="B646" s="54">
        <v>116200</v>
      </c>
      <c r="C646" s="55">
        <f>SUM(C647:C648)</f>
        <v>38176.699999999997</v>
      </c>
      <c r="D646" s="55">
        <f t="shared" ref="D646:I646" si="251">SUM(D647:D648)</f>
        <v>20026.5</v>
      </c>
      <c r="E646" s="55">
        <f t="shared" si="251"/>
        <v>20026.5</v>
      </c>
      <c r="F646" s="55">
        <f t="shared" si="251"/>
        <v>20026.5</v>
      </c>
      <c r="G646" s="55">
        <f t="shared" si="251"/>
        <v>20026.5</v>
      </c>
      <c r="H646" s="55">
        <f t="shared" si="251"/>
        <v>20026.5</v>
      </c>
      <c r="I646" s="55">
        <f t="shared" si="251"/>
        <v>20026.5</v>
      </c>
      <c r="J646" s="55">
        <f t="shared" si="220"/>
        <v>158335.70000000001</v>
      </c>
    </row>
    <row r="647" spans="1:12">
      <c r="A647" s="94" t="s">
        <v>7</v>
      </c>
      <c r="B647" s="95">
        <v>0</v>
      </c>
      <c r="C647" s="123">
        <v>38176.699999999997</v>
      </c>
      <c r="D647" s="123">
        <v>20026.5</v>
      </c>
      <c r="E647" s="123">
        <v>20026.5</v>
      </c>
      <c r="F647" s="55">
        <v>20026.5</v>
      </c>
      <c r="G647" s="55">
        <v>20026.5</v>
      </c>
      <c r="H647" s="55">
        <v>20026.5</v>
      </c>
      <c r="I647" s="55">
        <v>20026.5</v>
      </c>
      <c r="J647" s="55">
        <f t="shared" si="220"/>
        <v>158335.70000000001</v>
      </c>
    </row>
    <row r="648" spans="1:12">
      <c r="A648" s="53" t="s">
        <v>177</v>
      </c>
      <c r="B648" s="54">
        <v>0</v>
      </c>
      <c r="C648" s="55">
        <v>0</v>
      </c>
      <c r="D648" s="55">
        <v>0</v>
      </c>
      <c r="E648" s="55">
        <v>0</v>
      </c>
      <c r="F648" s="55">
        <v>0</v>
      </c>
      <c r="G648" s="55">
        <v>0</v>
      </c>
      <c r="H648" s="55">
        <v>0</v>
      </c>
      <c r="I648" s="55">
        <v>0</v>
      </c>
      <c r="J648" s="55">
        <f t="shared" si="220"/>
        <v>0</v>
      </c>
    </row>
    <row r="649" spans="1:12">
      <c r="A649" s="53" t="s">
        <v>178</v>
      </c>
      <c r="B649" s="54">
        <v>0</v>
      </c>
      <c r="C649" s="55">
        <v>0</v>
      </c>
      <c r="D649" s="55">
        <v>0</v>
      </c>
      <c r="E649" s="55">
        <v>0</v>
      </c>
      <c r="F649" s="55">
        <v>0</v>
      </c>
      <c r="G649" s="55">
        <v>0</v>
      </c>
      <c r="H649" s="55">
        <v>0</v>
      </c>
      <c r="I649" s="55">
        <v>0</v>
      </c>
      <c r="J649" s="55">
        <f t="shared" si="220"/>
        <v>0</v>
      </c>
    </row>
    <row r="650" spans="1:12" s="32" customFormat="1" ht="60">
      <c r="A650" s="57" t="s">
        <v>285</v>
      </c>
      <c r="B650" s="58"/>
      <c r="C650" s="56">
        <f>C651+C652+C655</f>
        <v>0</v>
      </c>
      <c r="D650" s="56">
        <f t="shared" ref="D650:I650" si="252">D651+D652+D655</f>
        <v>0</v>
      </c>
      <c r="E650" s="56">
        <f t="shared" si="252"/>
        <v>0</v>
      </c>
      <c r="F650" s="56">
        <f t="shared" si="252"/>
        <v>0</v>
      </c>
      <c r="G650" s="56">
        <f t="shared" si="252"/>
        <v>0</v>
      </c>
      <c r="H650" s="56">
        <f t="shared" si="252"/>
        <v>0</v>
      </c>
      <c r="I650" s="56">
        <f t="shared" si="252"/>
        <v>0</v>
      </c>
      <c r="J650" s="56">
        <f t="shared" si="220"/>
        <v>0</v>
      </c>
      <c r="K650" s="35"/>
      <c r="L650" s="31"/>
    </row>
    <row r="651" spans="1:12">
      <c r="A651" s="53" t="s">
        <v>176</v>
      </c>
      <c r="B651" s="54">
        <v>0</v>
      </c>
      <c r="C651" s="55">
        <v>0</v>
      </c>
      <c r="D651" s="55">
        <v>0</v>
      </c>
      <c r="E651" s="55">
        <v>0</v>
      </c>
      <c r="F651" s="55">
        <v>0</v>
      </c>
      <c r="G651" s="55">
        <v>0</v>
      </c>
      <c r="H651" s="55">
        <v>0</v>
      </c>
      <c r="I651" s="55">
        <v>0</v>
      </c>
      <c r="J651" s="55">
        <f t="shared" si="220"/>
        <v>0</v>
      </c>
    </row>
    <row r="652" spans="1:12" ht="24">
      <c r="A652" s="53" t="s">
        <v>169</v>
      </c>
      <c r="B652" s="54">
        <v>116200</v>
      </c>
      <c r="C652" s="55">
        <f>SUM(C653:C654)</f>
        <v>0</v>
      </c>
      <c r="D652" s="55">
        <f t="shared" ref="D652:I652" si="253">SUM(D653:D654)</f>
        <v>0</v>
      </c>
      <c r="E652" s="55">
        <f t="shared" si="253"/>
        <v>0</v>
      </c>
      <c r="F652" s="55">
        <f t="shared" si="253"/>
        <v>0</v>
      </c>
      <c r="G652" s="55">
        <f t="shared" si="253"/>
        <v>0</v>
      </c>
      <c r="H652" s="55">
        <f t="shared" si="253"/>
        <v>0</v>
      </c>
      <c r="I652" s="55">
        <f t="shared" si="253"/>
        <v>0</v>
      </c>
      <c r="J652" s="55">
        <f t="shared" si="220"/>
        <v>0</v>
      </c>
    </row>
    <row r="653" spans="1:12">
      <c r="A653" s="53" t="s">
        <v>7</v>
      </c>
      <c r="B653" s="54">
        <v>0</v>
      </c>
      <c r="C653" s="55">
        <v>0</v>
      </c>
      <c r="D653" s="55">
        <v>0</v>
      </c>
      <c r="E653" s="55">
        <v>0</v>
      </c>
      <c r="F653" s="55">
        <v>0</v>
      </c>
      <c r="G653" s="55">
        <v>0</v>
      </c>
      <c r="H653" s="55">
        <v>0</v>
      </c>
      <c r="I653" s="55">
        <v>0</v>
      </c>
      <c r="J653" s="55">
        <f t="shared" si="220"/>
        <v>0</v>
      </c>
    </row>
    <row r="654" spans="1:12">
      <c r="A654" s="53" t="s">
        <v>177</v>
      </c>
      <c r="B654" s="54">
        <v>0</v>
      </c>
      <c r="C654" s="55">
        <v>0</v>
      </c>
      <c r="D654" s="55">
        <v>0</v>
      </c>
      <c r="E654" s="55">
        <v>0</v>
      </c>
      <c r="F654" s="55">
        <v>0</v>
      </c>
      <c r="G654" s="55">
        <v>0</v>
      </c>
      <c r="H654" s="55">
        <v>0</v>
      </c>
      <c r="I654" s="55">
        <v>0</v>
      </c>
      <c r="J654" s="55">
        <f t="shared" si="220"/>
        <v>0</v>
      </c>
    </row>
    <row r="655" spans="1:12">
      <c r="A655" s="53" t="s">
        <v>178</v>
      </c>
      <c r="B655" s="54">
        <v>0</v>
      </c>
      <c r="C655" s="55">
        <v>0</v>
      </c>
      <c r="D655" s="55">
        <v>0</v>
      </c>
      <c r="E655" s="55">
        <v>0</v>
      </c>
      <c r="F655" s="55">
        <v>0</v>
      </c>
      <c r="G655" s="55">
        <v>0</v>
      </c>
      <c r="H655" s="55">
        <v>0</v>
      </c>
      <c r="I655" s="55">
        <v>0</v>
      </c>
      <c r="J655" s="55">
        <f t="shared" si="220"/>
        <v>0</v>
      </c>
    </row>
    <row r="656" spans="1:12" s="32" customFormat="1" ht="60">
      <c r="A656" s="136" t="s">
        <v>273</v>
      </c>
      <c r="B656" s="83">
        <v>914527.20000000007</v>
      </c>
      <c r="C656" s="134">
        <f>C662+C668+C674+C680+C686+C692+C698+C704+C710+C716+C722+C728+C734</f>
        <v>850151.79999999993</v>
      </c>
      <c r="D656" s="134">
        <f t="shared" ref="D656:E656" si="254">D662+D668+D674+D680+D686+D692+D698+D704+D710+D716+D722+D728+D734</f>
        <v>0</v>
      </c>
      <c r="E656" s="134">
        <f t="shared" si="254"/>
        <v>0</v>
      </c>
      <c r="F656" s="84">
        <f t="shared" ref="F656:J656" si="255">F662+F668+F674+F680+F686+F692+F698+F704+F710+F716+F722+F728+F734</f>
        <v>0</v>
      </c>
      <c r="G656" s="84">
        <f t="shared" si="255"/>
        <v>0</v>
      </c>
      <c r="H656" s="84">
        <f t="shared" si="255"/>
        <v>0</v>
      </c>
      <c r="I656" s="84">
        <f t="shared" si="255"/>
        <v>0</v>
      </c>
      <c r="J656" s="84">
        <f t="shared" si="255"/>
        <v>850151.79999999993</v>
      </c>
      <c r="K656" s="35">
        <f>C662+C674+C668+C680+C686+C692+C698+C704+C710+C716+C722+C728+C734</f>
        <v>850151.79999999993</v>
      </c>
      <c r="L656" s="31"/>
    </row>
    <row r="657" spans="1:11">
      <c r="A657" s="53" t="s">
        <v>176</v>
      </c>
      <c r="B657" s="54">
        <v>0</v>
      </c>
      <c r="C657" s="55">
        <f>C663+C669+C675+C681+C687+C693+C699+C705+C711+C717+C723+C729+C735</f>
        <v>679608.6</v>
      </c>
      <c r="D657" s="55">
        <f t="shared" ref="D657:E657" si="256">D663+D669+D675+D681+D687+D693+D699+D705+D711+D717+D723+D729+D735</f>
        <v>0</v>
      </c>
      <c r="E657" s="55">
        <f t="shared" si="256"/>
        <v>0</v>
      </c>
      <c r="F657" s="55">
        <f t="shared" ref="F657:J657" si="257">F663+F669+F675+F681+F687+F693+F699+F705+F711+F717+F723+F729+F735</f>
        <v>0</v>
      </c>
      <c r="G657" s="55">
        <f t="shared" si="257"/>
        <v>0</v>
      </c>
      <c r="H657" s="55">
        <f t="shared" si="257"/>
        <v>0</v>
      </c>
      <c r="I657" s="55">
        <f t="shared" si="257"/>
        <v>0</v>
      </c>
      <c r="J657" s="55">
        <f t="shared" si="257"/>
        <v>679608.6</v>
      </c>
    </row>
    <row r="658" spans="1:11" ht="24">
      <c r="A658" s="53" t="s">
        <v>169</v>
      </c>
      <c r="B658" s="54">
        <v>126197</v>
      </c>
      <c r="C658" s="55">
        <f>C664+C670+C676+C682+C688+C694+C700+C706+C712+C718+C724+C730+C736</f>
        <v>170543.2</v>
      </c>
      <c r="D658" s="55">
        <f t="shared" ref="C658:E661" si="258">D664+D670+D676+D682+D688+D694+D700+D706+D712+D718+D724+D730+D736</f>
        <v>0</v>
      </c>
      <c r="E658" s="55">
        <f t="shared" si="258"/>
        <v>0</v>
      </c>
      <c r="F658" s="55">
        <f t="shared" ref="F658:J658" si="259">F664+F670+F676+F682+F688+F694+F700+F706+F712+F718+F724+F730+F736</f>
        <v>0</v>
      </c>
      <c r="G658" s="55">
        <f t="shared" si="259"/>
        <v>0</v>
      </c>
      <c r="H658" s="55">
        <f t="shared" si="259"/>
        <v>0</v>
      </c>
      <c r="I658" s="55">
        <f t="shared" si="259"/>
        <v>0</v>
      </c>
      <c r="J658" s="55">
        <f t="shared" si="259"/>
        <v>170543.2</v>
      </c>
    </row>
    <row r="659" spans="1:11">
      <c r="A659" s="53" t="s">
        <v>7</v>
      </c>
      <c r="B659" s="54">
        <v>788330.2</v>
      </c>
      <c r="C659" s="55">
        <f t="shared" si="258"/>
        <v>170543.2</v>
      </c>
      <c r="D659" s="55">
        <f t="shared" si="258"/>
        <v>0</v>
      </c>
      <c r="E659" s="55">
        <f t="shared" si="258"/>
        <v>0</v>
      </c>
      <c r="F659" s="55">
        <f t="shared" ref="F659:J659" si="260">F665+F671+F677+F683+F689+F695+F701+F707+F713+F719+F725+F731+F737</f>
        <v>0</v>
      </c>
      <c r="G659" s="55">
        <f t="shared" si="260"/>
        <v>0</v>
      </c>
      <c r="H659" s="55">
        <f t="shared" si="260"/>
        <v>0</v>
      </c>
      <c r="I659" s="55">
        <f t="shared" si="260"/>
        <v>0</v>
      </c>
      <c r="J659" s="55">
        <f t="shared" si="260"/>
        <v>170543.2</v>
      </c>
    </row>
    <row r="660" spans="1:11">
      <c r="A660" s="53" t="s">
        <v>177</v>
      </c>
      <c r="B660" s="54">
        <v>0</v>
      </c>
      <c r="C660" s="55">
        <f t="shared" si="258"/>
        <v>0</v>
      </c>
      <c r="D660" s="55">
        <f t="shared" si="258"/>
        <v>0</v>
      </c>
      <c r="E660" s="55">
        <f t="shared" si="258"/>
        <v>0</v>
      </c>
      <c r="F660" s="55">
        <f t="shared" ref="F660:J660" si="261">F666+F672+F678+F684+F690+F696+F702+F708+F714+F720+F726+F732+F738</f>
        <v>0</v>
      </c>
      <c r="G660" s="55">
        <f t="shared" si="261"/>
        <v>0</v>
      </c>
      <c r="H660" s="55">
        <f t="shared" si="261"/>
        <v>0</v>
      </c>
      <c r="I660" s="55">
        <f t="shared" si="261"/>
        <v>0</v>
      </c>
      <c r="J660" s="55">
        <f t="shared" si="261"/>
        <v>0</v>
      </c>
    </row>
    <row r="661" spans="1:11">
      <c r="A661" s="53" t="s">
        <v>178</v>
      </c>
      <c r="B661" s="54">
        <v>0</v>
      </c>
      <c r="C661" s="55">
        <f t="shared" si="258"/>
        <v>0</v>
      </c>
      <c r="D661" s="55">
        <f t="shared" si="258"/>
        <v>0</v>
      </c>
      <c r="E661" s="55">
        <f t="shared" si="258"/>
        <v>0</v>
      </c>
      <c r="F661" s="55">
        <f t="shared" ref="F661:J661" si="262">F667+F673+F679+F685+F691+F697+F703+F709+F715+F721+F727+F733+F739</f>
        <v>0</v>
      </c>
      <c r="G661" s="55">
        <f t="shared" si="262"/>
        <v>0</v>
      </c>
      <c r="H661" s="55">
        <f t="shared" si="262"/>
        <v>0</v>
      </c>
      <c r="I661" s="55">
        <f t="shared" si="262"/>
        <v>0</v>
      </c>
      <c r="J661" s="55">
        <f t="shared" si="262"/>
        <v>0</v>
      </c>
    </row>
    <row r="662" spans="1:11" ht="60">
      <c r="A662" s="127" t="s">
        <v>269</v>
      </c>
      <c r="B662" s="54">
        <v>235940.6</v>
      </c>
      <c r="C662" s="55">
        <f>C663+C664+C667</f>
        <v>126236.6</v>
      </c>
      <c r="D662" s="55">
        <f t="shared" ref="D662:I662" si="263">D663+D664+D667</f>
        <v>0</v>
      </c>
      <c r="E662" s="55">
        <f t="shared" si="263"/>
        <v>0</v>
      </c>
      <c r="F662" s="55">
        <f t="shared" si="263"/>
        <v>0</v>
      </c>
      <c r="G662" s="55">
        <f t="shared" si="263"/>
        <v>0</v>
      </c>
      <c r="H662" s="55">
        <f t="shared" si="263"/>
        <v>0</v>
      </c>
      <c r="I662" s="55">
        <f t="shared" si="263"/>
        <v>0</v>
      </c>
      <c r="J662" s="55">
        <f t="shared" si="220"/>
        <v>126236.6</v>
      </c>
      <c r="K662" s="75"/>
    </row>
    <row r="663" spans="1:11">
      <c r="A663" s="94" t="s">
        <v>176</v>
      </c>
      <c r="B663" s="95">
        <v>209987.1</v>
      </c>
      <c r="C663" s="123">
        <v>112350.6</v>
      </c>
      <c r="D663" s="55">
        <v>0</v>
      </c>
      <c r="E663" s="55">
        <v>0</v>
      </c>
      <c r="F663" s="55">
        <v>0</v>
      </c>
      <c r="G663" s="55">
        <v>0</v>
      </c>
      <c r="H663" s="55">
        <v>0</v>
      </c>
      <c r="I663" s="55">
        <v>0</v>
      </c>
      <c r="J663" s="55">
        <f t="shared" si="220"/>
        <v>112350.6</v>
      </c>
    </row>
    <row r="664" spans="1:11" ht="24">
      <c r="A664" s="94" t="s">
        <v>169</v>
      </c>
      <c r="B664" s="95">
        <v>25953.5</v>
      </c>
      <c r="C664" s="123">
        <f>SUM(C665:C666)</f>
        <v>13886</v>
      </c>
      <c r="D664" s="55">
        <f t="shared" ref="D664:I664" si="264">SUM(D665:D666)</f>
        <v>0</v>
      </c>
      <c r="E664" s="55">
        <f t="shared" si="264"/>
        <v>0</v>
      </c>
      <c r="F664" s="55">
        <f t="shared" si="264"/>
        <v>0</v>
      </c>
      <c r="G664" s="55">
        <f t="shared" si="264"/>
        <v>0</v>
      </c>
      <c r="H664" s="55">
        <f t="shared" si="264"/>
        <v>0</v>
      </c>
      <c r="I664" s="55">
        <f t="shared" si="264"/>
        <v>0</v>
      </c>
      <c r="J664" s="55">
        <f t="shared" si="220"/>
        <v>13886</v>
      </c>
    </row>
    <row r="665" spans="1:11">
      <c r="A665" s="53" t="s">
        <v>7</v>
      </c>
      <c r="B665" s="54">
        <v>209987.1</v>
      </c>
      <c r="C665" s="55">
        <v>13886</v>
      </c>
      <c r="D665" s="55">
        <v>0</v>
      </c>
      <c r="E665" s="55">
        <v>0</v>
      </c>
      <c r="F665" s="55">
        <v>0</v>
      </c>
      <c r="G665" s="55">
        <v>0</v>
      </c>
      <c r="H665" s="55">
        <v>0</v>
      </c>
      <c r="I665" s="55">
        <v>0</v>
      </c>
      <c r="J665" s="55">
        <f t="shared" si="220"/>
        <v>13886</v>
      </c>
    </row>
    <row r="666" spans="1:11">
      <c r="A666" s="53" t="s">
        <v>177</v>
      </c>
      <c r="B666" s="54">
        <v>0</v>
      </c>
      <c r="C666" s="55">
        <v>0</v>
      </c>
      <c r="D666" s="55">
        <v>0</v>
      </c>
      <c r="E666" s="55">
        <v>0</v>
      </c>
      <c r="F666" s="55">
        <v>0</v>
      </c>
      <c r="G666" s="55">
        <v>0</v>
      </c>
      <c r="H666" s="55">
        <v>0</v>
      </c>
      <c r="I666" s="55">
        <v>0</v>
      </c>
      <c r="J666" s="55">
        <f t="shared" si="220"/>
        <v>0</v>
      </c>
    </row>
    <row r="667" spans="1:11">
      <c r="A667" s="53" t="s">
        <v>178</v>
      </c>
      <c r="B667" s="54">
        <v>0</v>
      </c>
      <c r="C667" s="55">
        <v>0</v>
      </c>
      <c r="D667" s="55">
        <v>0</v>
      </c>
      <c r="E667" s="55">
        <v>0</v>
      </c>
      <c r="F667" s="55">
        <v>0</v>
      </c>
      <c r="G667" s="55">
        <v>0</v>
      </c>
      <c r="H667" s="55">
        <v>0</v>
      </c>
      <c r="I667" s="55">
        <v>0</v>
      </c>
      <c r="J667" s="55">
        <f t="shared" si="220"/>
        <v>0</v>
      </c>
    </row>
    <row r="668" spans="1:11" ht="48">
      <c r="A668" s="53" t="s">
        <v>270</v>
      </c>
      <c r="B668" s="54">
        <v>235940.6</v>
      </c>
      <c r="C668" s="55">
        <f>C669+C670+C673</f>
        <v>0</v>
      </c>
      <c r="D668" s="55">
        <f t="shared" ref="D668:I668" si="265">D669+D670+D673</f>
        <v>0</v>
      </c>
      <c r="E668" s="55">
        <f t="shared" si="265"/>
        <v>0</v>
      </c>
      <c r="F668" s="55">
        <f t="shared" si="265"/>
        <v>0</v>
      </c>
      <c r="G668" s="55">
        <f t="shared" si="265"/>
        <v>0</v>
      </c>
      <c r="H668" s="55">
        <f t="shared" si="265"/>
        <v>0</v>
      </c>
      <c r="I668" s="55">
        <f t="shared" si="265"/>
        <v>0</v>
      </c>
      <c r="J668" s="55">
        <f t="shared" si="220"/>
        <v>0</v>
      </c>
    </row>
    <row r="669" spans="1:11">
      <c r="A669" s="53" t="s">
        <v>176</v>
      </c>
      <c r="B669" s="54">
        <v>209987.1</v>
      </c>
      <c r="C669" s="55">
        <v>0</v>
      </c>
      <c r="D669" s="55">
        <v>0</v>
      </c>
      <c r="E669" s="55">
        <v>0</v>
      </c>
      <c r="F669" s="55">
        <v>0</v>
      </c>
      <c r="G669" s="55">
        <v>0</v>
      </c>
      <c r="H669" s="55">
        <v>0</v>
      </c>
      <c r="I669" s="55">
        <v>0</v>
      </c>
      <c r="J669" s="55">
        <f t="shared" si="220"/>
        <v>0</v>
      </c>
    </row>
    <row r="670" spans="1:11" ht="24">
      <c r="A670" s="53" t="s">
        <v>169</v>
      </c>
      <c r="B670" s="54">
        <v>25953.5</v>
      </c>
      <c r="C670" s="55">
        <f>SUM(C671:C672)</f>
        <v>0</v>
      </c>
      <c r="D670" s="55">
        <f t="shared" ref="D670:I670" si="266">SUM(D671:D672)</f>
        <v>0</v>
      </c>
      <c r="E670" s="55">
        <f t="shared" si="266"/>
        <v>0</v>
      </c>
      <c r="F670" s="55">
        <f t="shared" si="266"/>
        <v>0</v>
      </c>
      <c r="G670" s="55">
        <f t="shared" si="266"/>
        <v>0</v>
      </c>
      <c r="H670" s="55">
        <f t="shared" si="266"/>
        <v>0</v>
      </c>
      <c r="I670" s="55">
        <f t="shared" si="266"/>
        <v>0</v>
      </c>
      <c r="J670" s="55">
        <f t="shared" si="220"/>
        <v>0</v>
      </c>
    </row>
    <row r="671" spans="1:11">
      <c r="A671" s="53" t="s">
        <v>7</v>
      </c>
      <c r="B671" s="54">
        <v>209987.1</v>
      </c>
      <c r="C671" s="55">
        <v>0</v>
      </c>
      <c r="D671" s="55">
        <v>0</v>
      </c>
      <c r="E671" s="55">
        <v>0</v>
      </c>
      <c r="F671" s="55">
        <v>0</v>
      </c>
      <c r="G671" s="55">
        <v>0</v>
      </c>
      <c r="H671" s="55">
        <v>0</v>
      </c>
      <c r="I671" s="55">
        <v>0</v>
      </c>
      <c r="J671" s="55">
        <f t="shared" si="220"/>
        <v>0</v>
      </c>
    </row>
    <row r="672" spans="1:11">
      <c r="A672" s="53" t="s">
        <v>177</v>
      </c>
      <c r="B672" s="54">
        <v>0</v>
      </c>
      <c r="C672" s="55">
        <v>0</v>
      </c>
      <c r="D672" s="55">
        <v>0</v>
      </c>
      <c r="E672" s="55">
        <v>0</v>
      </c>
      <c r="F672" s="55">
        <v>0</v>
      </c>
      <c r="G672" s="55">
        <v>0</v>
      </c>
      <c r="H672" s="55">
        <v>0</v>
      </c>
      <c r="I672" s="55">
        <v>0</v>
      </c>
      <c r="J672" s="55">
        <f t="shared" si="220"/>
        <v>0</v>
      </c>
    </row>
    <row r="673" spans="1:11">
      <c r="A673" s="53" t="s">
        <v>178</v>
      </c>
      <c r="B673" s="54">
        <v>0</v>
      </c>
      <c r="C673" s="55">
        <v>0</v>
      </c>
      <c r="D673" s="55">
        <v>0</v>
      </c>
      <c r="E673" s="55">
        <v>0</v>
      </c>
      <c r="F673" s="55">
        <v>0</v>
      </c>
      <c r="G673" s="55">
        <v>0</v>
      </c>
      <c r="H673" s="55">
        <v>0</v>
      </c>
      <c r="I673" s="55">
        <v>0</v>
      </c>
      <c r="J673" s="55">
        <f t="shared" si="220"/>
        <v>0</v>
      </c>
    </row>
    <row r="674" spans="1:11" ht="60">
      <c r="A674" s="127" t="s">
        <v>271</v>
      </c>
      <c r="B674" s="54">
        <v>16796.900000000001</v>
      </c>
      <c r="C674" s="55">
        <f>C675+C676+C679</f>
        <v>9994.6</v>
      </c>
      <c r="D674" s="55">
        <f t="shared" ref="D674:I674" si="267">D675+D676+D679</f>
        <v>0</v>
      </c>
      <c r="E674" s="55">
        <f t="shared" si="267"/>
        <v>0</v>
      </c>
      <c r="F674" s="55">
        <f t="shared" si="267"/>
        <v>0</v>
      </c>
      <c r="G674" s="55">
        <f t="shared" si="267"/>
        <v>0</v>
      </c>
      <c r="H674" s="55">
        <f t="shared" si="267"/>
        <v>0</v>
      </c>
      <c r="I674" s="55">
        <f t="shared" si="267"/>
        <v>0</v>
      </c>
      <c r="J674" s="55">
        <f t="shared" si="220"/>
        <v>9994.6</v>
      </c>
      <c r="K674" s="75"/>
    </row>
    <row r="675" spans="1:11">
      <c r="A675" s="94" t="s">
        <v>176</v>
      </c>
      <c r="B675" s="95">
        <v>14949.2</v>
      </c>
      <c r="C675" s="123">
        <v>9794.7000000000007</v>
      </c>
      <c r="D675" s="55">
        <v>0</v>
      </c>
      <c r="E675" s="55">
        <v>0</v>
      </c>
      <c r="F675" s="55">
        <v>0</v>
      </c>
      <c r="G675" s="55">
        <v>0</v>
      </c>
      <c r="H675" s="55">
        <v>0</v>
      </c>
      <c r="I675" s="55">
        <v>0</v>
      </c>
      <c r="J675" s="55">
        <f t="shared" si="220"/>
        <v>9794.7000000000007</v>
      </c>
    </row>
    <row r="676" spans="1:11" ht="24">
      <c r="A676" s="94" t="s">
        <v>169</v>
      </c>
      <c r="B676" s="95">
        <v>1847.7</v>
      </c>
      <c r="C676" s="123">
        <f>C677+C678</f>
        <v>199.9</v>
      </c>
      <c r="D676" s="55">
        <f t="shared" ref="D676:I676" si="268">D677+D678</f>
        <v>0</v>
      </c>
      <c r="E676" s="55">
        <f t="shared" si="268"/>
        <v>0</v>
      </c>
      <c r="F676" s="55">
        <f t="shared" si="268"/>
        <v>0</v>
      </c>
      <c r="G676" s="55">
        <f t="shared" si="268"/>
        <v>0</v>
      </c>
      <c r="H676" s="55">
        <f t="shared" si="268"/>
        <v>0</v>
      </c>
      <c r="I676" s="55">
        <f t="shared" si="268"/>
        <v>0</v>
      </c>
      <c r="J676" s="55">
        <f t="shared" si="220"/>
        <v>199.9</v>
      </c>
    </row>
    <row r="677" spans="1:11">
      <c r="A677" s="53" t="s">
        <v>7</v>
      </c>
      <c r="B677" s="54">
        <v>14949.2</v>
      </c>
      <c r="C677" s="55">
        <v>199.9</v>
      </c>
      <c r="D677" s="55">
        <v>0</v>
      </c>
      <c r="E677" s="55">
        <v>0</v>
      </c>
      <c r="F677" s="55">
        <v>0</v>
      </c>
      <c r="G677" s="55">
        <v>0</v>
      </c>
      <c r="H677" s="55">
        <v>0</v>
      </c>
      <c r="I677" s="55">
        <v>0</v>
      </c>
      <c r="J677" s="55">
        <f t="shared" si="220"/>
        <v>199.9</v>
      </c>
    </row>
    <row r="678" spans="1:11">
      <c r="A678" s="53" t="s">
        <v>177</v>
      </c>
      <c r="B678" s="54">
        <v>0</v>
      </c>
      <c r="C678" s="55">
        <v>0</v>
      </c>
      <c r="D678" s="55">
        <v>0</v>
      </c>
      <c r="E678" s="55">
        <v>0</v>
      </c>
      <c r="F678" s="55">
        <v>0</v>
      </c>
      <c r="G678" s="55">
        <v>0</v>
      </c>
      <c r="H678" s="55">
        <v>0</v>
      </c>
      <c r="I678" s="55">
        <v>0</v>
      </c>
      <c r="J678" s="55">
        <f t="shared" si="220"/>
        <v>0</v>
      </c>
    </row>
    <row r="679" spans="1:11">
      <c r="A679" s="53" t="s">
        <v>178</v>
      </c>
      <c r="B679" s="54">
        <v>0</v>
      </c>
      <c r="C679" s="55">
        <v>0</v>
      </c>
      <c r="D679" s="55">
        <v>0</v>
      </c>
      <c r="E679" s="55">
        <v>0</v>
      </c>
      <c r="F679" s="55">
        <v>0</v>
      </c>
      <c r="G679" s="55">
        <v>0</v>
      </c>
      <c r="H679" s="55">
        <v>0</v>
      </c>
      <c r="I679" s="55">
        <v>0</v>
      </c>
      <c r="J679" s="55">
        <f t="shared" si="220"/>
        <v>0</v>
      </c>
    </row>
    <row r="680" spans="1:11" ht="60">
      <c r="A680" s="127" t="s">
        <v>288</v>
      </c>
      <c r="B680" s="54">
        <v>16796.900000000001</v>
      </c>
      <c r="C680" s="55">
        <f>C681+C682+C685</f>
        <v>332943.37</v>
      </c>
      <c r="D680" s="55">
        <f t="shared" ref="D680:I680" si="269">D681+D682+D685</f>
        <v>0</v>
      </c>
      <c r="E680" s="55">
        <f t="shared" si="269"/>
        <v>0</v>
      </c>
      <c r="F680" s="55">
        <f t="shared" si="269"/>
        <v>0</v>
      </c>
      <c r="G680" s="55">
        <f t="shared" si="269"/>
        <v>0</v>
      </c>
      <c r="H680" s="55">
        <f t="shared" si="269"/>
        <v>0</v>
      </c>
      <c r="I680" s="55">
        <f t="shared" si="269"/>
        <v>0</v>
      </c>
      <c r="J680" s="55">
        <f t="shared" ref="J680:J756" si="270">SUM(C680:I680)</f>
        <v>332943.37</v>
      </c>
      <c r="K680" s="75"/>
    </row>
    <row r="681" spans="1:11">
      <c r="A681" s="53" t="s">
        <v>176</v>
      </c>
      <c r="B681" s="54">
        <v>14949.2</v>
      </c>
      <c r="C681" s="123">
        <v>296319.59999999998</v>
      </c>
      <c r="D681" s="55">
        <v>0</v>
      </c>
      <c r="E681" s="55">
        <v>0</v>
      </c>
      <c r="F681" s="55">
        <v>0</v>
      </c>
      <c r="G681" s="55">
        <v>0</v>
      </c>
      <c r="H681" s="55">
        <v>0</v>
      </c>
      <c r="I681" s="55">
        <v>0</v>
      </c>
      <c r="J681" s="55">
        <f t="shared" si="270"/>
        <v>296319.59999999998</v>
      </c>
    </row>
    <row r="682" spans="1:11" ht="24">
      <c r="A682" s="53" t="s">
        <v>169</v>
      </c>
      <c r="B682" s="54">
        <v>1847.7</v>
      </c>
      <c r="C682" s="123">
        <f>C683+C684</f>
        <v>36623.769999999997</v>
      </c>
      <c r="D682" s="55">
        <f t="shared" ref="D682:I682" si="271">D683+D684</f>
        <v>0</v>
      </c>
      <c r="E682" s="55">
        <f t="shared" si="271"/>
        <v>0</v>
      </c>
      <c r="F682" s="55">
        <f t="shared" si="271"/>
        <v>0</v>
      </c>
      <c r="G682" s="55">
        <f t="shared" si="271"/>
        <v>0</v>
      </c>
      <c r="H682" s="55">
        <f t="shared" si="271"/>
        <v>0</v>
      </c>
      <c r="I682" s="55">
        <f t="shared" si="271"/>
        <v>0</v>
      </c>
      <c r="J682" s="55">
        <f t="shared" si="270"/>
        <v>36623.769999999997</v>
      </c>
    </row>
    <row r="683" spans="1:11">
      <c r="A683" s="53" t="s">
        <v>7</v>
      </c>
      <c r="B683" s="54">
        <v>14949.2</v>
      </c>
      <c r="C683" s="55">
        <v>36623.769999999997</v>
      </c>
      <c r="D683" s="55">
        <v>0</v>
      </c>
      <c r="E683" s="55">
        <v>0</v>
      </c>
      <c r="F683" s="55">
        <v>0</v>
      </c>
      <c r="G683" s="55">
        <v>0</v>
      </c>
      <c r="H683" s="55">
        <v>0</v>
      </c>
      <c r="I683" s="55">
        <v>0</v>
      </c>
      <c r="J683" s="55">
        <f t="shared" si="270"/>
        <v>36623.769999999997</v>
      </c>
    </row>
    <row r="684" spans="1:11">
      <c r="A684" s="53" t="s">
        <v>177</v>
      </c>
      <c r="B684" s="54">
        <v>0</v>
      </c>
      <c r="C684" s="55">
        <v>0</v>
      </c>
      <c r="D684" s="55">
        <v>0</v>
      </c>
      <c r="E684" s="55">
        <v>0</v>
      </c>
      <c r="F684" s="55">
        <v>0</v>
      </c>
      <c r="G684" s="55">
        <v>0</v>
      </c>
      <c r="H684" s="55">
        <v>0</v>
      </c>
      <c r="I684" s="55">
        <v>0</v>
      </c>
      <c r="J684" s="55">
        <f t="shared" si="270"/>
        <v>0</v>
      </c>
    </row>
    <row r="685" spans="1:11">
      <c r="A685" s="53" t="s">
        <v>178</v>
      </c>
      <c r="B685" s="54">
        <v>0</v>
      </c>
      <c r="C685" s="55">
        <v>0</v>
      </c>
      <c r="D685" s="55">
        <v>0</v>
      </c>
      <c r="E685" s="55">
        <v>0</v>
      </c>
      <c r="F685" s="55">
        <v>0</v>
      </c>
      <c r="G685" s="55">
        <v>0</v>
      </c>
      <c r="H685" s="55">
        <v>0</v>
      </c>
      <c r="I685" s="55">
        <v>0</v>
      </c>
      <c r="J685" s="55">
        <f t="shared" si="270"/>
        <v>0</v>
      </c>
    </row>
    <row r="686" spans="1:11" ht="60">
      <c r="A686" s="127" t="s">
        <v>289</v>
      </c>
      <c r="B686" s="54">
        <v>16796.900000000001</v>
      </c>
      <c r="C686" s="55">
        <f>C687+C688+C691</f>
        <v>14520.300000000001</v>
      </c>
      <c r="D686" s="55">
        <f t="shared" ref="D686:I686" si="272">D687+D688+D691</f>
        <v>0</v>
      </c>
      <c r="E686" s="55">
        <f t="shared" si="272"/>
        <v>0</v>
      </c>
      <c r="F686" s="55">
        <f t="shared" si="272"/>
        <v>0</v>
      </c>
      <c r="G686" s="55">
        <f t="shared" si="272"/>
        <v>0</v>
      </c>
      <c r="H686" s="55">
        <f t="shared" si="272"/>
        <v>0</v>
      </c>
      <c r="I686" s="55">
        <f t="shared" si="272"/>
        <v>0</v>
      </c>
      <c r="J686" s="55">
        <f t="shared" si="270"/>
        <v>14520.300000000001</v>
      </c>
      <c r="K686" s="75"/>
    </row>
    <row r="687" spans="1:11">
      <c r="A687" s="94" t="s">
        <v>176</v>
      </c>
      <c r="B687" s="95">
        <v>14949.2</v>
      </c>
      <c r="C687" s="123">
        <v>12923.1</v>
      </c>
      <c r="D687" s="55">
        <v>0</v>
      </c>
      <c r="E687" s="55">
        <v>0</v>
      </c>
      <c r="F687" s="55">
        <v>0</v>
      </c>
      <c r="G687" s="55">
        <v>0</v>
      </c>
      <c r="H687" s="55">
        <v>0</v>
      </c>
      <c r="I687" s="55">
        <v>0</v>
      </c>
      <c r="J687" s="55">
        <f t="shared" si="270"/>
        <v>12923.1</v>
      </c>
    </row>
    <row r="688" spans="1:11" ht="24">
      <c r="A688" s="94" t="s">
        <v>169</v>
      </c>
      <c r="B688" s="95">
        <v>1847.7</v>
      </c>
      <c r="C688" s="123">
        <f>C689+C690</f>
        <v>1597.2</v>
      </c>
      <c r="D688" s="55">
        <f t="shared" ref="D688:I688" si="273">D689+D690</f>
        <v>0</v>
      </c>
      <c r="E688" s="55">
        <f t="shared" si="273"/>
        <v>0</v>
      </c>
      <c r="F688" s="55">
        <f t="shared" si="273"/>
        <v>0</v>
      </c>
      <c r="G688" s="55">
        <f t="shared" si="273"/>
        <v>0</v>
      </c>
      <c r="H688" s="55">
        <f t="shared" si="273"/>
        <v>0</v>
      </c>
      <c r="I688" s="55">
        <f t="shared" si="273"/>
        <v>0</v>
      </c>
      <c r="J688" s="55">
        <f t="shared" si="270"/>
        <v>1597.2</v>
      </c>
    </row>
    <row r="689" spans="1:11">
      <c r="A689" s="53" t="s">
        <v>7</v>
      </c>
      <c r="B689" s="54">
        <v>14949.2</v>
      </c>
      <c r="C689" s="55">
        <v>1597.2</v>
      </c>
      <c r="D689" s="55">
        <v>0</v>
      </c>
      <c r="E689" s="55">
        <v>0</v>
      </c>
      <c r="F689" s="55">
        <v>0</v>
      </c>
      <c r="G689" s="55">
        <v>0</v>
      </c>
      <c r="H689" s="55">
        <v>0</v>
      </c>
      <c r="I689" s="55">
        <v>0</v>
      </c>
      <c r="J689" s="55">
        <f t="shared" si="270"/>
        <v>1597.2</v>
      </c>
    </row>
    <row r="690" spans="1:11">
      <c r="A690" s="53" t="s">
        <v>177</v>
      </c>
      <c r="B690" s="54">
        <v>0</v>
      </c>
      <c r="C690" s="55">
        <v>0</v>
      </c>
      <c r="D690" s="55">
        <v>0</v>
      </c>
      <c r="E690" s="55">
        <v>0</v>
      </c>
      <c r="F690" s="55">
        <v>0</v>
      </c>
      <c r="G690" s="55">
        <v>0</v>
      </c>
      <c r="H690" s="55">
        <v>0</v>
      </c>
      <c r="I690" s="55">
        <v>0</v>
      </c>
      <c r="J690" s="55">
        <f t="shared" si="270"/>
        <v>0</v>
      </c>
    </row>
    <row r="691" spans="1:11">
      <c r="A691" s="53" t="s">
        <v>178</v>
      </c>
      <c r="B691" s="54">
        <v>0</v>
      </c>
      <c r="C691" s="55">
        <v>0</v>
      </c>
      <c r="D691" s="55">
        <v>0</v>
      </c>
      <c r="E691" s="55">
        <v>0</v>
      </c>
      <c r="F691" s="55">
        <v>0</v>
      </c>
      <c r="G691" s="55">
        <v>0</v>
      </c>
      <c r="H691" s="55">
        <v>0</v>
      </c>
      <c r="I691" s="55">
        <v>0</v>
      </c>
      <c r="J691" s="55">
        <f t="shared" si="270"/>
        <v>0</v>
      </c>
    </row>
    <row r="692" spans="1:11" ht="36">
      <c r="A692" s="127" t="s">
        <v>290</v>
      </c>
      <c r="B692" s="54">
        <v>16796.900000000001</v>
      </c>
      <c r="C692" s="55">
        <f>C693+C694+C697</f>
        <v>22967.8</v>
      </c>
      <c r="D692" s="55">
        <f t="shared" ref="D692:I692" si="274">D693+D694+D697</f>
        <v>0</v>
      </c>
      <c r="E692" s="55">
        <f t="shared" si="274"/>
        <v>0</v>
      </c>
      <c r="F692" s="55">
        <f t="shared" si="274"/>
        <v>0</v>
      </c>
      <c r="G692" s="55">
        <f t="shared" si="274"/>
        <v>0</v>
      </c>
      <c r="H692" s="55">
        <f t="shared" si="274"/>
        <v>0</v>
      </c>
      <c r="I692" s="55">
        <f t="shared" si="274"/>
        <v>0</v>
      </c>
      <c r="J692" s="55">
        <f t="shared" si="270"/>
        <v>22967.8</v>
      </c>
      <c r="K692" s="75"/>
    </row>
    <row r="693" spans="1:11">
      <c r="A693" s="94" t="s">
        <v>176</v>
      </c>
      <c r="B693" s="95">
        <v>14949.2</v>
      </c>
      <c r="C693" s="123">
        <v>20441.3</v>
      </c>
      <c r="D693" s="55">
        <v>0</v>
      </c>
      <c r="E693" s="55">
        <v>0</v>
      </c>
      <c r="F693" s="55">
        <v>0</v>
      </c>
      <c r="G693" s="55">
        <v>0</v>
      </c>
      <c r="H693" s="55">
        <v>0</v>
      </c>
      <c r="I693" s="55">
        <v>0</v>
      </c>
      <c r="J693" s="55">
        <f t="shared" si="270"/>
        <v>20441.3</v>
      </c>
    </row>
    <row r="694" spans="1:11" ht="24">
      <c r="A694" s="94" t="s">
        <v>169</v>
      </c>
      <c r="B694" s="95">
        <v>1847.7</v>
      </c>
      <c r="C694" s="123">
        <f>C695+C696</f>
        <v>2526.5</v>
      </c>
      <c r="D694" s="55">
        <f t="shared" ref="D694:I694" si="275">D695+D696</f>
        <v>0</v>
      </c>
      <c r="E694" s="55">
        <f t="shared" si="275"/>
        <v>0</v>
      </c>
      <c r="F694" s="55">
        <f t="shared" si="275"/>
        <v>0</v>
      </c>
      <c r="G694" s="55">
        <f t="shared" si="275"/>
        <v>0</v>
      </c>
      <c r="H694" s="55">
        <f t="shared" si="275"/>
        <v>0</v>
      </c>
      <c r="I694" s="55">
        <f t="shared" si="275"/>
        <v>0</v>
      </c>
      <c r="J694" s="55">
        <f t="shared" si="270"/>
        <v>2526.5</v>
      </c>
    </row>
    <row r="695" spans="1:11">
      <c r="A695" s="53" t="s">
        <v>7</v>
      </c>
      <c r="B695" s="54">
        <v>14949.2</v>
      </c>
      <c r="C695" s="55">
        <v>2526.5</v>
      </c>
      <c r="D695" s="55">
        <v>0</v>
      </c>
      <c r="E695" s="55">
        <v>0</v>
      </c>
      <c r="F695" s="55">
        <v>0</v>
      </c>
      <c r="G695" s="55">
        <v>0</v>
      </c>
      <c r="H695" s="55">
        <v>0</v>
      </c>
      <c r="I695" s="55">
        <v>0</v>
      </c>
      <c r="J695" s="55">
        <f t="shared" si="270"/>
        <v>2526.5</v>
      </c>
    </row>
    <row r="696" spans="1:11">
      <c r="A696" s="53" t="s">
        <v>177</v>
      </c>
      <c r="B696" s="54">
        <v>0</v>
      </c>
      <c r="C696" s="55">
        <v>0</v>
      </c>
      <c r="D696" s="55">
        <v>0</v>
      </c>
      <c r="E696" s="55">
        <v>0</v>
      </c>
      <c r="F696" s="55">
        <v>0</v>
      </c>
      <c r="G696" s="55">
        <v>0</v>
      </c>
      <c r="H696" s="55">
        <v>0</v>
      </c>
      <c r="I696" s="55">
        <v>0</v>
      </c>
      <c r="J696" s="55">
        <f t="shared" si="270"/>
        <v>0</v>
      </c>
    </row>
    <row r="697" spans="1:11">
      <c r="A697" s="53" t="s">
        <v>178</v>
      </c>
      <c r="B697" s="54">
        <v>0</v>
      </c>
      <c r="C697" s="55">
        <v>0</v>
      </c>
      <c r="D697" s="55">
        <v>0</v>
      </c>
      <c r="E697" s="55">
        <v>0</v>
      </c>
      <c r="F697" s="55">
        <v>0</v>
      </c>
      <c r="G697" s="55">
        <v>0</v>
      </c>
      <c r="H697" s="55">
        <v>0</v>
      </c>
      <c r="I697" s="55">
        <v>0</v>
      </c>
      <c r="J697" s="55">
        <f t="shared" si="270"/>
        <v>0</v>
      </c>
    </row>
    <row r="698" spans="1:11" ht="36">
      <c r="A698" s="127" t="s">
        <v>291</v>
      </c>
      <c r="B698" s="54">
        <v>16796.900000000001</v>
      </c>
      <c r="C698" s="55">
        <f>C699+C700+C703</f>
        <v>40816.300000000003</v>
      </c>
      <c r="D698" s="55">
        <f t="shared" ref="D698:I698" si="276">D699+D700+D703</f>
        <v>0</v>
      </c>
      <c r="E698" s="55">
        <f t="shared" si="276"/>
        <v>0</v>
      </c>
      <c r="F698" s="55">
        <f t="shared" si="276"/>
        <v>0</v>
      </c>
      <c r="G698" s="55">
        <f t="shared" si="276"/>
        <v>0</v>
      </c>
      <c r="H698" s="55">
        <f t="shared" si="276"/>
        <v>0</v>
      </c>
      <c r="I698" s="55">
        <f t="shared" si="276"/>
        <v>0</v>
      </c>
      <c r="J698" s="55">
        <f t="shared" si="270"/>
        <v>40816.300000000003</v>
      </c>
      <c r="K698" s="75"/>
    </row>
    <row r="699" spans="1:11">
      <c r="A699" s="94" t="s">
        <v>176</v>
      </c>
      <c r="B699" s="95">
        <v>14949.2</v>
      </c>
      <c r="C699" s="123">
        <v>40000</v>
      </c>
      <c r="D699" s="55">
        <v>0</v>
      </c>
      <c r="E699" s="55">
        <v>0</v>
      </c>
      <c r="F699" s="55">
        <v>0</v>
      </c>
      <c r="G699" s="55">
        <v>0</v>
      </c>
      <c r="H699" s="55">
        <v>0</v>
      </c>
      <c r="I699" s="55">
        <v>0</v>
      </c>
      <c r="J699" s="55">
        <f t="shared" si="270"/>
        <v>40000</v>
      </c>
    </row>
    <row r="700" spans="1:11" ht="24">
      <c r="A700" s="94" t="s">
        <v>169</v>
      </c>
      <c r="B700" s="95">
        <v>1847.7</v>
      </c>
      <c r="C700" s="123">
        <f>C701+C702</f>
        <v>816.3</v>
      </c>
      <c r="D700" s="55">
        <f t="shared" ref="D700:I700" si="277">D701+D702</f>
        <v>0</v>
      </c>
      <c r="E700" s="55">
        <f t="shared" si="277"/>
        <v>0</v>
      </c>
      <c r="F700" s="55">
        <f t="shared" si="277"/>
        <v>0</v>
      </c>
      <c r="G700" s="55">
        <f t="shared" si="277"/>
        <v>0</v>
      </c>
      <c r="H700" s="55">
        <f t="shared" si="277"/>
        <v>0</v>
      </c>
      <c r="I700" s="55">
        <f t="shared" si="277"/>
        <v>0</v>
      </c>
      <c r="J700" s="55">
        <f t="shared" si="270"/>
        <v>816.3</v>
      </c>
    </row>
    <row r="701" spans="1:11">
      <c r="A701" s="53" t="s">
        <v>7</v>
      </c>
      <c r="B701" s="54">
        <v>14949.2</v>
      </c>
      <c r="C701" s="55">
        <v>816.3</v>
      </c>
      <c r="D701" s="55">
        <v>0</v>
      </c>
      <c r="E701" s="55">
        <v>0</v>
      </c>
      <c r="F701" s="55">
        <v>0</v>
      </c>
      <c r="G701" s="55">
        <v>0</v>
      </c>
      <c r="H701" s="55">
        <v>0</v>
      </c>
      <c r="I701" s="55">
        <v>0</v>
      </c>
      <c r="J701" s="55">
        <f t="shared" si="270"/>
        <v>816.3</v>
      </c>
    </row>
    <row r="702" spans="1:11">
      <c r="A702" s="53" t="s">
        <v>177</v>
      </c>
      <c r="B702" s="54">
        <v>0</v>
      </c>
      <c r="C702" s="55">
        <v>0</v>
      </c>
      <c r="D702" s="55">
        <v>0</v>
      </c>
      <c r="E702" s="55">
        <v>0</v>
      </c>
      <c r="F702" s="55">
        <v>0</v>
      </c>
      <c r="G702" s="55">
        <v>0</v>
      </c>
      <c r="H702" s="55">
        <v>0</v>
      </c>
      <c r="I702" s="55">
        <v>0</v>
      </c>
      <c r="J702" s="55">
        <f t="shared" si="270"/>
        <v>0</v>
      </c>
    </row>
    <row r="703" spans="1:11">
      <c r="A703" s="53" t="s">
        <v>178</v>
      </c>
      <c r="B703" s="54">
        <v>0</v>
      </c>
      <c r="C703" s="55">
        <v>0</v>
      </c>
      <c r="D703" s="55">
        <v>0</v>
      </c>
      <c r="E703" s="55">
        <v>0</v>
      </c>
      <c r="F703" s="55">
        <v>0</v>
      </c>
      <c r="G703" s="55">
        <v>0</v>
      </c>
      <c r="H703" s="55">
        <v>0</v>
      </c>
      <c r="I703" s="55">
        <v>0</v>
      </c>
      <c r="J703" s="55">
        <f t="shared" si="270"/>
        <v>0</v>
      </c>
    </row>
    <row r="704" spans="1:11" ht="60">
      <c r="A704" s="127" t="s">
        <v>292</v>
      </c>
      <c r="B704" s="54">
        <v>16796.900000000001</v>
      </c>
      <c r="C704" s="55">
        <f>C705+C706+C709</f>
        <v>110762.13</v>
      </c>
      <c r="D704" s="55">
        <f t="shared" ref="D704:I704" si="278">D705+D706+D709</f>
        <v>0</v>
      </c>
      <c r="E704" s="55">
        <f t="shared" si="278"/>
        <v>0</v>
      </c>
      <c r="F704" s="55">
        <f t="shared" si="278"/>
        <v>0</v>
      </c>
      <c r="G704" s="55">
        <f t="shared" si="278"/>
        <v>0</v>
      </c>
      <c r="H704" s="55">
        <f t="shared" si="278"/>
        <v>0</v>
      </c>
      <c r="I704" s="55">
        <f t="shared" si="278"/>
        <v>0</v>
      </c>
      <c r="J704" s="55">
        <f t="shared" si="270"/>
        <v>110762.13</v>
      </c>
      <c r="K704" s="75"/>
    </row>
    <row r="705" spans="1:11">
      <c r="A705" s="53" t="s">
        <v>176</v>
      </c>
      <c r="B705" s="54">
        <v>14949.2</v>
      </c>
      <c r="C705" s="123">
        <v>98578.3</v>
      </c>
      <c r="D705" s="55">
        <v>0</v>
      </c>
      <c r="E705" s="55">
        <v>0</v>
      </c>
      <c r="F705" s="55">
        <v>0</v>
      </c>
      <c r="G705" s="55">
        <v>0</v>
      </c>
      <c r="H705" s="55">
        <v>0</v>
      </c>
      <c r="I705" s="55">
        <v>0</v>
      </c>
      <c r="J705" s="55">
        <f t="shared" si="270"/>
        <v>98578.3</v>
      </c>
    </row>
    <row r="706" spans="1:11" ht="24">
      <c r="A706" s="53" t="s">
        <v>169</v>
      </c>
      <c r="B706" s="54">
        <v>1847.7</v>
      </c>
      <c r="C706" s="123">
        <f>SUM(C707:C708)</f>
        <v>12183.83</v>
      </c>
      <c r="D706" s="55">
        <f t="shared" ref="D706:I706" si="279">SUM(D707:D708)</f>
        <v>0</v>
      </c>
      <c r="E706" s="55">
        <f t="shared" si="279"/>
        <v>0</v>
      </c>
      <c r="F706" s="55">
        <f t="shared" si="279"/>
        <v>0</v>
      </c>
      <c r="G706" s="55">
        <f t="shared" si="279"/>
        <v>0</v>
      </c>
      <c r="H706" s="55">
        <f t="shared" si="279"/>
        <v>0</v>
      </c>
      <c r="I706" s="55">
        <f t="shared" si="279"/>
        <v>0</v>
      </c>
      <c r="J706" s="55">
        <f t="shared" si="270"/>
        <v>12183.83</v>
      </c>
    </row>
    <row r="707" spans="1:11">
      <c r="A707" s="53" t="s">
        <v>7</v>
      </c>
      <c r="B707" s="54">
        <v>14949.2</v>
      </c>
      <c r="C707" s="55">
        <v>12183.83</v>
      </c>
      <c r="D707" s="55">
        <v>0</v>
      </c>
      <c r="E707" s="55">
        <v>0</v>
      </c>
      <c r="F707" s="55">
        <v>0</v>
      </c>
      <c r="G707" s="55">
        <v>0</v>
      </c>
      <c r="H707" s="55">
        <v>0</v>
      </c>
      <c r="I707" s="55">
        <v>0</v>
      </c>
      <c r="J707" s="55">
        <f t="shared" si="270"/>
        <v>12183.83</v>
      </c>
    </row>
    <row r="708" spans="1:11">
      <c r="A708" s="53" t="s">
        <v>177</v>
      </c>
      <c r="B708" s="54">
        <v>0</v>
      </c>
      <c r="C708" s="55">
        <v>0</v>
      </c>
      <c r="D708" s="55">
        <v>0</v>
      </c>
      <c r="E708" s="55">
        <v>0</v>
      </c>
      <c r="F708" s="55">
        <v>0</v>
      </c>
      <c r="G708" s="55">
        <v>0</v>
      </c>
      <c r="H708" s="55">
        <v>0</v>
      </c>
      <c r="I708" s="55">
        <v>0</v>
      </c>
      <c r="J708" s="55">
        <f t="shared" si="270"/>
        <v>0</v>
      </c>
    </row>
    <row r="709" spans="1:11">
      <c r="A709" s="53" t="s">
        <v>178</v>
      </c>
      <c r="B709" s="54">
        <v>0</v>
      </c>
      <c r="C709" s="55">
        <v>0</v>
      </c>
      <c r="D709" s="55">
        <v>0</v>
      </c>
      <c r="E709" s="55">
        <v>0</v>
      </c>
      <c r="F709" s="55">
        <v>0</v>
      </c>
      <c r="G709" s="55">
        <v>0</v>
      </c>
      <c r="H709" s="55">
        <v>0</v>
      </c>
      <c r="I709" s="55">
        <v>0</v>
      </c>
      <c r="J709" s="55">
        <f t="shared" si="270"/>
        <v>0</v>
      </c>
    </row>
    <row r="710" spans="1:11" ht="60">
      <c r="A710" s="127" t="s">
        <v>293</v>
      </c>
      <c r="B710" s="54">
        <v>16796.900000000001</v>
      </c>
      <c r="C710" s="55">
        <f>C711+C712+C715</f>
        <v>25428.6</v>
      </c>
      <c r="D710" s="55">
        <f t="shared" ref="D710:I710" si="280">D711+D712+D715</f>
        <v>0</v>
      </c>
      <c r="E710" s="55">
        <f t="shared" si="280"/>
        <v>0</v>
      </c>
      <c r="F710" s="55">
        <f t="shared" si="280"/>
        <v>0</v>
      </c>
      <c r="G710" s="55">
        <f t="shared" si="280"/>
        <v>0</v>
      </c>
      <c r="H710" s="55">
        <f t="shared" si="280"/>
        <v>0</v>
      </c>
      <c r="I710" s="55">
        <f t="shared" si="280"/>
        <v>0</v>
      </c>
      <c r="J710" s="55">
        <f t="shared" si="270"/>
        <v>25428.6</v>
      </c>
      <c r="K710" s="75"/>
    </row>
    <row r="711" spans="1:11">
      <c r="A711" s="94" t="s">
        <v>176</v>
      </c>
      <c r="B711" s="95">
        <v>14949.2</v>
      </c>
      <c r="C711" s="123">
        <v>24920</v>
      </c>
      <c r="D711" s="55">
        <v>0</v>
      </c>
      <c r="E711" s="55">
        <v>0</v>
      </c>
      <c r="F711" s="55">
        <v>0</v>
      </c>
      <c r="G711" s="55">
        <v>0</v>
      </c>
      <c r="H711" s="55">
        <v>0</v>
      </c>
      <c r="I711" s="55">
        <v>0</v>
      </c>
      <c r="J711" s="55">
        <f t="shared" si="270"/>
        <v>24920</v>
      </c>
    </row>
    <row r="712" spans="1:11" ht="24">
      <c r="A712" s="94" t="s">
        <v>169</v>
      </c>
      <c r="B712" s="95">
        <v>1847.7</v>
      </c>
      <c r="C712" s="123">
        <f>C713+C714</f>
        <v>508.6</v>
      </c>
      <c r="D712" s="55">
        <f t="shared" ref="D712:I712" si="281">D713+D714</f>
        <v>0</v>
      </c>
      <c r="E712" s="55">
        <f t="shared" si="281"/>
        <v>0</v>
      </c>
      <c r="F712" s="55">
        <f t="shared" si="281"/>
        <v>0</v>
      </c>
      <c r="G712" s="55">
        <f t="shared" si="281"/>
        <v>0</v>
      </c>
      <c r="H712" s="55">
        <f t="shared" si="281"/>
        <v>0</v>
      </c>
      <c r="I712" s="55">
        <f t="shared" si="281"/>
        <v>0</v>
      </c>
      <c r="J712" s="55">
        <f t="shared" si="270"/>
        <v>508.6</v>
      </c>
    </row>
    <row r="713" spans="1:11">
      <c r="A713" s="53" t="s">
        <v>7</v>
      </c>
      <c r="B713" s="54">
        <v>14949.2</v>
      </c>
      <c r="C713" s="55">
        <v>508.6</v>
      </c>
      <c r="D713" s="55">
        <v>0</v>
      </c>
      <c r="E713" s="55">
        <v>0</v>
      </c>
      <c r="F713" s="55">
        <v>0</v>
      </c>
      <c r="G713" s="55">
        <v>0</v>
      </c>
      <c r="H713" s="55">
        <v>0</v>
      </c>
      <c r="I713" s="55">
        <v>0</v>
      </c>
      <c r="J713" s="55">
        <f t="shared" si="270"/>
        <v>508.6</v>
      </c>
    </row>
    <row r="714" spans="1:11">
      <c r="A714" s="53" t="s">
        <v>177</v>
      </c>
      <c r="B714" s="54">
        <v>0</v>
      </c>
      <c r="C714" s="55">
        <v>0</v>
      </c>
      <c r="D714" s="55">
        <v>0</v>
      </c>
      <c r="E714" s="55">
        <v>0</v>
      </c>
      <c r="F714" s="55">
        <v>0</v>
      </c>
      <c r="G714" s="55">
        <v>0</v>
      </c>
      <c r="H714" s="55">
        <v>0</v>
      </c>
      <c r="I714" s="55">
        <v>0</v>
      </c>
      <c r="J714" s="55">
        <f t="shared" si="270"/>
        <v>0</v>
      </c>
    </row>
    <row r="715" spans="1:11">
      <c r="A715" s="53" t="s">
        <v>178</v>
      </c>
      <c r="B715" s="54">
        <v>0</v>
      </c>
      <c r="C715" s="55">
        <v>0</v>
      </c>
      <c r="D715" s="55">
        <v>0</v>
      </c>
      <c r="E715" s="55">
        <v>0</v>
      </c>
      <c r="F715" s="55">
        <v>0</v>
      </c>
      <c r="G715" s="55">
        <v>0</v>
      </c>
      <c r="H715" s="55">
        <v>0</v>
      </c>
      <c r="I715" s="55">
        <v>0</v>
      </c>
      <c r="J715" s="55">
        <f t="shared" si="270"/>
        <v>0</v>
      </c>
    </row>
    <row r="716" spans="1:11" ht="72">
      <c r="A716" s="127" t="s">
        <v>294</v>
      </c>
      <c r="B716" s="54">
        <v>61034.400000000001</v>
      </c>
      <c r="C716" s="55">
        <f>C717+C718+C721</f>
        <v>55709</v>
      </c>
      <c r="D716" s="55">
        <f t="shared" ref="D716:I716" si="282">D717+D718+D721</f>
        <v>0</v>
      </c>
      <c r="E716" s="55">
        <f t="shared" si="282"/>
        <v>0</v>
      </c>
      <c r="F716" s="55">
        <f t="shared" si="282"/>
        <v>0</v>
      </c>
      <c r="G716" s="55">
        <f t="shared" si="282"/>
        <v>0</v>
      </c>
      <c r="H716" s="55">
        <f t="shared" si="282"/>
        <v>0</v>
      </c>
      <c r="I716" s="55">
        <f t="shared" si="282"/>
        <v>0</v>
      </c>
      <c r="J716" s="55">
        <f t="shared" si="270"/>
        <v>55709</v>
      </c>
      <c r="K716" s="75"/>
    </row>
    <row r="717" spans="1:11">
      <c r="A717" s="94" t="s">
        <v>176</v>
      </c>
      <c r="B717" s="95">
        <v>54320.6</v>
      </c>
      <c r="C717" s="123">
        <v>49581</v>
      </c>
      <c r="D717" s="55">
        <v>0</v>
      </c>
      <c r="E717" s="55">
        <v>0</v>
      </c>
      <c r="F717" s="55">
        <v>0</v>
      </c>
      <c r="G717" s="55">
        <v>0</v>
      </c>
      <c r="H717" s="55">
        <v>0</v>
      </c>
      <c r="I717" s="55">
        <v>0</v>
      </c>
      <c r="J717" s="55">
        <f t="shared" si="270"/>
        <v>49581</v>
      </c>
    </row>
    <row r="718" spans="1:11" ht="24">
      <c r="A718" s="94" t="s">
        <v>169</v>
      </c>
      <c r="B718" s="95">
        <v>6713.8</v>
      </c>
      <c r="C718" s="123">
        <f>SUM(C719:C720)</f>
        <v>6128</v>
      </c>
      <c r="D718" s="55">
        <f t="shared" ref="D718:I718" si="283">SUM(D719:D720)</f>
        <v>0</v>
      </c>
      <c r="E718" s="55">
        <f t="shared" si="283"/>
        <v>0</v>
      </c>
      <c r="F718" s="55">
        <f t="shared" si="283"/>
        <v>0</v>
      </c>
      <c r="G718" s="55">
        <f t="shared" si="283"/>
        <v>0</v>
      </c>
      <c r="H718" s="55">
        <f t="shared" si="283"/>
        <v>0</v>
      </c>
      <c r="I718" s="55">
        <f t="shared" si="283"/>
        <v>0</v>
      </c>
      <c r="J718" s="55">
        <f t="shared" si="270"/>
        <v>6128</v>
      </c>
    </row>
    <row r="719" spans="1:11">
      <c r="A719" s="53" t="s">
        <v>7</v>
      </c>
      <c r="B719" s="54">
        <v>54320.6</v>
      </c>
      <c r="C719" s="55">
        <v>6128</v>
      </c>
      <c r="D719" s="55">
        <v>0</v>
      </c>
      <c r="E719" s="55">
        <v>0</v>
      </c>
      <c r="F719" s="55">
        <v>0</v>
      </c>
      <c r="G719" s="55">
        <v>0</v>
      </c>
      <c r="H719" s="55">
        <v>0</v>
      </c>
      <c r="I719" s="55">
        <v>0</v>
      </c>
      <c r="J719" s="55">
        <f t="shared" si="270"/>
        <v>6128</v>
      </c>
    </row>
    <row r="720" spans="1:11">
      <c r="A720" s="53" t="s">
        <v>177</v>
      </c>
      <c r="B720" s="54">
        <v>0</v>
      </c>
      <c r="C720" s="55">
        <v>0</v>
      </c>
      <c r="D720" s="55">
        <v>0</v>
      </c>
      <c r="E720" s="55">
        <v>0</v>
      </c>
      <c r="F720" s="55">
        <v>0</v>
      </c>
      <c r="G720" s="55">
        <v>0</v>
      </c>
      <c r="H720" s="55">
        <v>0</v>
      </c>
      <c r="I720" s="55">
        <v>0</v>
      </c>
      <c r="J720" s="55">
        <f t="shared" si="270"/>
        <v>0</v>
      </c>
    </row>
    <row r="721" spans="1:11">
      <c r="A721" s="53" t="s">
        <v>178</v>
      </c>
      <c r="B721" s="54">
        <v>0</v>
      </c>
      <c r="C721" s="55">
        <v>0</v>
      </c>
      <c r="D721" s="55">
        <v>0</v>
      </c>
      <c r="E721" s="55">
        <v>0</v>
      </c>
      <c r="F721" s="55">
        <v>0</v>
      </c>
      <c r="G721" s="55">
        <v>0</v>
      </c>
      <c r="H721" s="55">
        <v>0</v>
      </c>
      <c r="I721" s="55">
        <v>0</v>
      </c>
      <c r="J721" s="55">
        <f t="shared" si="270"/>
        <v>0</v>
      </c>
    </row>
    <row r="722" spans="1:11" ht="36">
      <c r="A722" s="127" t="s">
        <v>295</v>
      </c>
      <c r="B722" s="54">
        <v>61034.400000000001</v>
      </c>
      <c r="C722" s="55">
        <f>C723+C724+C727</f>
        <v>15000</v>
      </c>
      <c r="D722" s="55">
        <f t="shared" ref="D722:I722" si="284">D723+D724+D727</f>
        <v>0</v>
      </c>
      <c r="E722" s="55">
        <f t="shared" si="284"/>
        <v>0</v>
      </c>
      <c r="F722" s="55">
        <f t="shared" si="284"/>
        <v>0</v>
      </c>
      <c r="G722" s="55">
        <f t="shared" si="284"/>
        <v>0</v>
      </c>
      <c r="H722" s="55">
        <f t="shared" si="284"/>
        <v>0</v>
      </c>
      <c r="I722" s="55">
        <f t="shared" si="284"/>
        <v>0</v>
      </c>
      <c r="J722" s="55">
        <f t="shared" ref="J722:J727" si="285">SUM(C722:I722)</f>
        <v>15000</v>
      </c>
      <c r="K722" s="75"/>
    </row>
    <row r="723" spans="1:11">
      <c r="A723" s="94" t="s">
        <v>176</v>
      </c>
      <c r="B723" s="95">
        <v>54320.6</v>
      </c>
      <c r="C723" s="123">
        <v>14700</v>
      </c>
      <c r="D723" s="55">
        <v>0</v>
      </c>
      <c r="E723" s="55">
        <v>0</v>
      </c>
      <c r="F723" s="55">
        <v>0</v>
      </c>
      <c r="G723" s="55">
        <v>0</v>
      </c>
      <c r="H723" s="55">
        <v>0</v>
      </c>
      <c r="I723" s="55">
        <v>0</v>
      </c>
      <c r="J723" s="55">
        <f t="shared" si="285"/>
        <v>14700</v>
      </c>
    </row>
    <row r="724" spans="1:11" ht="24">
      <c r="A724" s="94" t="s">
        <v>169</v>
      </c>
      <c r="B724" s="95">
        <v>6713.8</v>
      </c>
      <c r="C724" s="123">
        <f>SUM(C725:C726)</f>
        <v>300</v>
      </c>
      <c r="D724" s="55">
        <f t="shared" ref="D724:I724" si="286">SUM(D725:D726)</f>
        <v>0</v>
      </c>
      <c r="E724" s="55">
        <f t="shared" si="286"/>
        <v>0</v>
      </c>
      <c r="F724" s="55">
        <f t="shared" si="286"/>
        <v>0</v>
      </c>
      <c r="G724" s="55">
        <f t="shared" si="286"/>
        <v>0</v>
      </c>
      <c r="H724" s="55">
        <f t="shared" si="286"/>
        <v>0</v>
      </c>
      <c r="I724" s="55">
        <f t="shared" si="286"/>
        <v>0</v>
      </c>
      <c r="J724" s="55">
        <f t="shared" si="285"/>
        <v>300</v>
      </c>
    </row>
    <row r="725" spans="1:11">
      <c r="A725" s="53" t="s">
        <v>7</v>
      </c>
      <c r="B725" s="54">
        <v>54320.6</v>
      </c>
      <c r="C725" s="55">
        <v>300</v>
      </c>
      <c r="D725" s="55">
        <v>0</v>
      </c>
      <c r="E725" s="55">
        <v>0</v>
      </c>
      <c r="F725" s="55">
        <v>0</v>
      </c>
      <c r="G725" s="55">
        <v>0</v>
      </c>
      <c r="H725" s="55">
        <v>0</v>
      </c>
      <c r="I725" s="55">
        <v>0</v>
      </c>
      <c r="J725" s="55">
        <f t="shared" si="285"/>
        <v>300</v>
      </c>
    </row>
    <row r="726" spans="1:11">
      <c r="A726" s="53" t="s">
        <v>177</v>
      </c>
      <c r="B726" s="54">
        <v>0</v>
      </c>
      <c r="C726" s="55">
        <v>0</v>
      </c>
      <c r="D726" s="55">
        <v>0</v>
      </c>
      <c r="E726" s="55">
        <v>0</v>
      </c>
      <c r="F726" s="55">
        <v>0</v>
      </c>
      <c r="G726" s="55">
        <v>0</v>
      </c>
      <c r="H726" s="55">
        <v>0</v>
      </c>
      <c r="I726" s="55">
        <v>0</v>
      </c>
      <c r="J726" s="55">
        <f t="shared" si="285"/>
        <v>0</v>
      </c>
    </row>
    <row r="727" spans="1:11">
      <c r="A727" s="53" t="s">
        <v>178</v>
      </c>
      <c r="B727" s="54">
        <v>0</v>
      </c>
      <c r="C727" s="55">
        <v>0</v>
      </c>
      <c r="D727" s="55">
        <v>0</v>
      </c>
      <c r="E727" s="55">
        <v>0</v>
      </c>
      <c r="F727" s="55">
        <v>0</v>
      </c>
      <c r="G727" s="55">
        <v>0</v>
      </c>
      <c r="H727" s="55">
        <v>0</v>
      </c>
      <c r="I727" s="55">
        <v>0</v>
      </c>
      <c r="J727" s="55">
        <f t="shared" si="285"/>
        <v>0</v>
      </c>
    </row>
    <row r="728" spans="1:11" ht="84">
      <c r="A728" s="127" t="s">
        <v>287</v>
      </c>
      <c r="B728" s="128">
        <v>61034.400000000001</v>
      </c>
      <c r="C728" s="129">
        <f>C729+C730+C733</f>
        <v>53400</v>
      </c>
      <c r="D728" s="55">
        <f t="shared" ref="D728:I728" si="287">D729+D730+D733</f>
        <v>0</v>
      </c>
      <c r="E728" s="55">
        <f t="shared" si="287"/>
        <v>0</v>
      </c>
      <c r="F728" s="55">
        <f t="shared" si="287"/>
        <v>0</v>
      </c>
      <c r="G728" s="55">
        <f t="shared" si="287"/>
        <v>0</v>
      </c>
      <c r="H728" s="55">
        <f t="shared" si="287"/>
        <v>0</v>
      </c>
      <c r="I728" s="55">
        <f t="shared" si="287"/>
        <v>0</v>
      </c>
      <c r="J728" s="55">
        <f t="shared" ref="J728:J739" si="288">SUM(C728:I728)</f>
        <v>53400</v>
      </c>
      <c r="K728" s="75"/>
    </row>
    <row r="729" spans="1:11">
      <c r="A729" s="94" t="s">
        <v>176</v>
      </c>
      <c r="B729" s="95">
        <v>54320.6</v>
      </c>
      <c r="C729" s="123">
        <v>0</v>
      </c>
      <c r="D729" s="55">
        <v>0</v>
      </c>
      <c r="E729" s="55">
        <v>0</v>
      </c>
      <c r="F729" s="55">
        <v>0</v>
      </c>
      <c r="G729" s="55">
        <v>0</v>
      </c>
      <c r="H729" s="55">
        <v>0</v>
      </c>
      <c r="I729" s="55">
        <v>0</v>
      </c>
      <c r="J729" s="55">
        <f t="shared" si="288"/>
        <v>0</v>
      </c>
    </row>
    <row r="730" spans="1:11" ht="24">
      <c r="A730" s="94" t="s">
        <v>169</v>
      </c>
      <c r="B730" s="95">
        <v>6713.8</v>
      </c>
      <c r="C730" s="123">
        <f>SUM(C731:C732)</f>
        <v>53400</v>
      </c>
      <c r="D730" s="55">
        <f t="shared" ref="D730:I730" si="289">SUM(D731:D732)</f>
        <v>0</v>
      </c>
      <c r="E730" s="55">
        <f t="shared" si="289"/>
        <v>0</v>
      </c>
      <c r="F730" s="55">
        <f t="shared" si="289"/>
        <v>0</v>
      </c>
      <c r="G730" s="55">
        <f t="shared" si="289"/>
        <v>0</v>
      </c>
      <c r="H730" s="55">
        <f t="shared" si="289"/>
        <v>0</v>
      </c>
      <c r="I730" s="55">
        <f t="shared" si="289"/>
        <v>0</v>
      </c>
      <c r="J730" s="55">
        <f t="shared" si="288"/>
        <v>53400</v>
      </c>
    </row>
    <row r="731" spans="1:11">
      <c r="A731" s="53" t="s">
        <v>7</v>
      </c>
      <c r="B731" s="54">
        <v>54320.6</v>
      </c>
      <c r="C731" s="55">
        <v>53400</v>
      </c>
      <c r="D731" s="55">
        <v>0</v>
      </c>
      <c r="E731" s="55">
        <v>0</v>
      </c>
      <c r="F731" s="55">
        <v>0</v>
      </c>
      <c r="G731" s="55">
        <v>0</v>
      </c>
      <c r="H731" s="55">
        <v>0</v>
      </c>
      <c r="I731" s="55">
        <v>0</v>
      </c>
      <c r="J731" s="55">
        <f t="shared" si="288"/>
        <v>53400</v>
      </c>
    </row>
    <row r="732" spans="1:11">
      <c r="A732" s="53" t="s">
        <v>177</v>
      </c>
      <c r="B732" s="54">
        <v>0</v>
      </c>
      <c r="C732" s="55">
        <v>0</v>
      </c>
      <c r="D732" s="55">
        <v>0</v>
      </c>
      <c r="E732" s="55">
        <v>0</v>
      </c>
      <c r="F732" s="55">
        <v>0</v>
      </c>
      <c r="G732" s="55">
        <v>0</v>
      </c>
      <c r="H732" s="55">
        <v>0</v>
      </c>
      <c r="I732" s="55">
        <v>0</v>
      </c>
      <c r="J732" s="55">
        <f t="shared" si="288"/>
        <v>0</v>
      </c>
    </row>
    <row r="733" spans="1:11">
      <c r="A733" s="53" t="s">
        <v>178</v>
      </c>
      <c r="B733" s="54">
        <v>0</v>
      </c>
      <c r="C733" s="55">
        <v>0</v>
      </c>
      <c r="D733" s="55">
        <v>0</v>
      </c>
      <c r="E733" s="55">
        <v>0</v>
      </c>
      <c r="F733" s="55">
        <v>0</v>
      </c>
      <c r="G733" s="55">
        <v>0</v>
      </c>
      <c r="H733" s="55">
        <v>0</v>
      </c>
      <c r="I733" s="55">
        <v>0</v>
      </c>
      <c r="J733" s="55">
        <f t="shared" si="288"/>
        <v>0</v>
      </c>
    </row>
    <row r="734" spans="1:11" ht="72">
      <c r="A734" s="127" t="s">
        <v>296</v>
      </c>
      <c r="B734" s="128">
        <v>61034.400000000001</v>
      </c>
      <c r="C734" s="129">
        <f>C735+C736+C739</f>
        <v>42373.1</v>
      </c>
      <c r="D734" s="55">
        <f t="shared" ref="D734:I734" si="290">D735+D736+D739</f>
        <v>0</v>
      </c>
      <c r="E734" s="55">
        <f t="shared" si="290"/>
        <v>0</v>
      </c>
      <c r="F734" s="55">
        <f t="shared" si="290"/>
        <v>0</v>
      </c>
      <c r="G734" s="55">
        <f t="shared" si="290"/>
        <v>0</v>
      </c>
      <c r="H734" s="55">
        <f t="shared" si="290"/>
        <v>0</v>
      </c>
      <c r="I734" s="55">
        <f t="shared" si="290"/>
        <v>0</v>
      </c>
      <c r="J734" s="55">
        <f t="shared" si="288"/>
        <v>42373.1</v>
      </c>
      <c r="K734" s="75"/>
    </row>
    <row r="735" spans="1:11">
      <c r="A735" s="94" t="s">
        <v>176</v>
      </c>
      <c r="B735" s="95">
        <v>54320.6</v>
      </c>
      <c r="C735" s="123">
        <v>0</v>
      </c>
      <c r="D735" s="55">
        <v>0</v>
      </c>
      <c r="E735" s="55">
        <v>0</v>
      </c>
      <c r="F735" s="55">
        <v>0</v>
      </c>
      <c r="G735" s="55">
        <v>0</v>
      </c>
      <c r="H735" s="55">
        <v>0</v>
      </c>
      <c r="I735" s="55">
        <v>0</v>
      </c>
      <c r="J735" s="55">
        <f t="shared" si="288"/>
        <v>0</v>
      </c>
    </row>
    <row r="736" spans="1:11" ht="24">
      <c r="A736" s="94" t="s">
        <v>169</v>
      </c>
      <c r="B736" s="95">
        <v>6713.8</v>
      </c>
      <c r="C736" s="123">
        <f>SUM(C737:C738)</f>
        <v>42373.1</v>
      </c>
      <c r="D736" s="55">
        <f t="shared" ref="D736:I736" si="291">SUM(D737:D738)</f>
        <v>0</v>
      </c>
      <c r="E736" s="55">
        <f t="shared" si="291"/>
        <v>0</v>
      </c>
      <c r="F736" s="55">
        <f t="shared" si="291"/>
        <v>0</v>
      </c>
      <c r="G736" s="55">
        <f t="shared" si="291"/>
        <v>0</v>
      </c>
      <c r="H736" s="55">
        <f t="shared" si="291"/>
        <v>0</v>
      </c>
      <c r="I736" s="55">
        <f t="shared" si="291"/>
        <v>0</v>
      </c>
      <c r="J736" s="55">
        <f t="shared" si="288"/>
        <v>42373.1</v>
      </c>
    </row>
    <row r="737" spans="1:13">
      <c r="A737" s="53" t="s">
        <v>7</v>
      </c>
      <c r="B737" s="54">
        <v>54320.6</v>
      </c>
      <c r="C737" s="55">
        <v>42373.1</v>
      </c>
      <c r="D737" s="55">
        <v>0</v>
      </c>
      <c r="E737" s="55">
        <v>0</v>
      </c>
      <c r="F737" s="55">
        <v>0</v>
      </c>
      <c r="G737" s="55">
        <v>0</v>
      </c>
      <c r="H737" s="55">
        <v>0</v>
      </c>
      <c r="I737" s="55">
        <v>0</v>
      </c>
      <c r="J737" s="55">
        <f t="shared" si="288"/>
        <v>42373.1</v>
      </c>
    </row>
    <row r="738" spans="1:13">
      <c r="A738" s="53" t="s">
        <v>177</v>
      </c>
      <c r="B738" s="54">
        <v>0</v>
      </c>
      <c r="C738" s="55">
        <v>0</v>
      </c>
      <c r="D738" s="55">
        <v>0</v>
      </c>
      <c r="E738" s="55">
        <v>0</v>
      </c>
      <c r="F738" s="55">
        <v>0</v>
      </c>
      <c r="G738" s="55">
        <v>0</v>
      </c>
      <c r="H738" s="55">
        <v>0</v>
      </c>
      <c r="I738" s="55">
        <v>0</v>
      </c>
      <c r="J738" s="55">
        <f t="shared" si="288"/>
        <v>0</v>
      </c>
    </row>
    <row r="739" spans="1:13">
      <c r="A739" s="53" t="s">
        <v>178</v>
      </c>
      <c r="B739" s="54">
        <v>0</v>
      </c>
      <c r="C739" s="55">
        <v>0</v>
      </c>
      <c r="D739" s="55">
        <v>0</v>
      </c>
      <c r="E739" s="55">
        <v>0</v>
      </c>
      <c r="F739" s="55">
        <v>0</v>
      </c>
      <c r="G739" s="55">
        <v>0</v>
      </c>
      <c r="H739" s="55">
        <v>0</v>
      </c>
      <c r="I739" s="55">
        <v>0</v>
      </c>
      <c r="J739" s="55">
        <f t="shared" si="288"/>
        <v>0</v>
      </c>
    </row>
    <row r="740" spans="1:13" s="32" customFormat="1" ht="60">
      <c r="A740" s="82" t="s">
        <v>233</v>
      </c>
      <c r="B740" s="83"/>
      <c r="C740" s="134">
        <f>C746</f>
        <v>2244.9</v>
      </c>
      <c r="D740" s="134">
        <f t="shared" ref="C740:I745" si="292">D746</f>
        <v>0</v>
      </c>
      <c r="E740" s="134">
        <f t="shared" si="292"/>
        <v>0</v>
      </c>
      <c r="F740" s="84">
        <f t="shared" si="292"/>
        <v>0</v>
      </c>
      <c r="G740" s="84">
        <f t="shared" si="292"/>
        <v>0</v>
      </c>
      <c r="H740" s="84">
        <f t="shared" si="292"/>
        <v>0</v>
      </c>
      <c r="I740" s="84">
        <f t="shared" si="292"/>
        <v>0</v>
      </c>
      <c r="J740" s="84">
        <f t="shared" si="270"/>
        <v>2244.9</v>
      </c>
      <c r="K740" s="35"/>
      <c r="L740" s="31"/>
      <c r="M740" s="55">
        <v>41486934.700000003</v>
      </c>
    </row>
    <row r="741" spans="1:13">
      <c r="A741" s="53" t="s">
        <v>176</v>
      </c>
      <c r="B741" s="54">
        <v>0</v>
      </c>
      <c r="C741" s="55">
        <f t="shared" si="292"/>
        <v>2200</v>
      </c>
      <c r="D741" s="55">
        <f t="shared" si="292"/>
        <v>0</v>
      </c>
      <c r="E741" s="55">
        <f t="shared" si="292"/>
        <v>0</v>
      </c>
      <c r="F741" s="55">
        <f t="shared" si="292"/>
        <v>0</v>
      </c>
      <c r="G741" s="55">
        <f t="shared" si="292"/>
        <v>0</v>
      </c>
      <c r="H741" s="55">
        <f t="shared" si="292"/>
        <v>0</v>
      </c>
      <c r="I741" s="55">
        <f t="shared" si="292"/>
        <v>0</v>
      </c>
      <c r="J741" s="55">
        <f t="shared" si="270"/>
        <v>2200</v>
      </c>
      <c r="M741" s="55">
        <v>74000</v>
      </c>
    </row>
    <row r="742" spans="1:13" ht="24">
      <c r="A742" s="53" t="s">
        <v>169</v>
      </c>
      <c r="B742" s="54">
        <v>615.5</v>
      </c>
      <c r="C742" s="55">
        <f t="shared" si="292"/>
        <v>44.9</v>
      </c>
      <c r="D742" s="55">
        <f t="shared" si="292"/>
        <v>0</v>
      </c>
      <c r="E742" s="55">
        <f t="shared" si="292"/>
        <v>0</v>
      </c>
      <c r="F742" s="55">
        <f t="shared" si="292"/>
        <v>0</v>
      </c>
      <c r="G742" s="55">
        <f t="shared" si="292"/>
        <v>0</v>
      </c>
      <c r="H742" s="55">
        <f t="shared" si="292"/>
        <v>0</v>
      </c>
      <c r="I742" s="55">
        <f t="shared" si="292"/>
        <v>0</v>
      </c>
      <c r="J742" s="55">
        <f t="shared" si="270"/>
        <v>44.9</v>
      </c>
      <c r="M742" s="55">
        <v>10000</v>
      </c>
    </row>
    <row r="743" spans="1:13">
      <c r="A743" s="53" t="s">
        <v>7</v>
      </c>
      <c r="B743" s="54">
        <v>30157.4</v>
      </c>
      <c r="C743" s="55">
        <f t="shared" si="292"/>
        <v>44.9</v>
      </c>
      <c r="D743" s="55">
        <f t="shared" si="292"/>
        <v>0</v>
      </c>
      <c r="E743" s="55">
        <f t="shared" si="292"/>
        <v>0</v>
      </c>
      <c r="F743" s="55">
        <f t="shared" si="292"/>
        <v>0</v>
      </c>
      <c r="G743" s="55">
        <f t="shared" si="292"/>
        <v>0</v>
      </c>
      <c r="H743" s="55">
        <f t="shared" si="292"/>
        <v>0</v>
      </c>
      <c r="I743" s="55">
        <f t="shared" si="292"/>
        <v>0</v>
      </c>
      <c r="J743" s="55">
        <f t="shared" si="270"/>
        <v>44.9</v>
      </c>
      <c r="M743" s="55">
        <v>2244.9</v>
      </c>
    </row>
    <row r="744" spans="1:13">
      <c r="A744" s="53" t="s">
        <v>177</v>
      </c>
      <c r="B744" s="54">
        <v>0</v>
      </c>
      <c r="C744" s="55">
        <f t="shared" si="292"/>
        <v>0</v>
      </c>
      <c r="D744" s="55">
        <f t="shared" si="292"/>
        <v>0</v>
      </c>
      <c r="E744" s="55">
        <f t="shared" si="292"/>
        <v>0</v>
      </c>
      <c r="F744" s="55">
        <f t="shared" si="292"/>
        <v>0</v>
      </c>
      <c r="G744" s="55">
        <f t="shared" si="292"/>
        <v>0</v>
      </c>
      <c r="H744" s="55">
        <f t="shared" si="292"/>
        <v>0</v>
      </c>
      <c r="I744" s="55">
        <f t="shared" si="292"/>
        <v>0</v>
      </c>
      <c r="J744" s="55">
        <f t="shared" si="270"/>
        <v>0</v>
      </c>
      <c r="M744" s="55">
        <v>15000</v>
      </c>
    </row>
    <row r="745" spans="1:13">
      <c r="A745" s="53" t="s">
        <v>178</v>
      </c>
      <c r="B745" s="54">
        <v>0</v>
      </c>
      <c r="C745" s="55">
        <f t="shared" si="292"/>
        <v>0</v>
      </c>
      <c r="D745" s="55">
        <f t="shared" si="292"/>
        <v>0</v>
      </c>
      <c r="E745" s="55">
        <f t="shared" si="292"/>
        <v>0</v>
      </c>
      <c r="F745" s="55">
        <f t="shared" si="292"/>
        <v>0</v>
      </c>
      <c r="G745" s="55">
        <f t="shared" si="292"/>
        <v>0</v>
      </c>
      <c r="H745" s="55">
        <f t="shared" si="292"/>
        <v>0</v>
      </c>
      <c r="I745" s="55">
        <f t="shared" si="292"/>
        <v>0</v>
      </c>
      <c r="J745" s="55">
        <f t="shared" si="270"/>
        <v>0</v>
      </c>
      <c r="M745" s="55">
        <v>-59909.599999999999</v>
      </c>
    </row>
    <row r="746" spans="1:13" s="72" customFormat="1" ht="72">
      <c r="A746" s="127" t="s">
        <v>234</v>
      </c>
      <c r="B746" s="69"/>
      <c r="C746" s="70">
        <f>C747+C748+C751</f>
        <v>2244.9</v>
      </c>
      <c r="D746" s="70">
        <f t="shared" ref="D746:I746" si="293">D747+D748+D751</f>
        <v>0</v>
      </c>
      <c r="E746" s="70">
        <f t="shared" si="293"/>
        <v>0</v>
      </c>
      <c r="F746" s="70">
        <f t="shared" si="293"/>
        <v>0</v>
      </c>
      <c r="G746" s="70">
        <f t="shared" si="293"/>
        <v>0</v>
      </c>
      <c r="H746" s="70">
        <f t="shared" si="293"/>
        <v>0</v>
      </c>
      <c r="I746" s="70">
        <f t="shared" si="293"/>
        <v>0</v>
      </c>
      <c r="J746" s="70">
        <f t="shared" si="270"/>
        <v>2244.9</v>
      </c>
      <c r="K746" s="35"/>
      <c r="L746" s="71"/>
      <c r="M746" s="55">
        <v>-83870.2</v>
      </c>
    </row>
    <row r="747" spans="1:13" s="72" customFormat="1">
      <c r="A747" s="94" t="s">
        <v>176</v>
      </c>
      <c r="B747" s="95">
        <v>0</v>
      </c>
      <c r="C747" s="77">
        <v>2200</v>
      </c>
      <c r="D747" s="70">
        <v>0</v>
      </c>
      <c r="E747" s="70">
        <v>0</v>
      </c>
      <c r="F747" s="70">
        <v>0</v>
      </c>
      <c r="G747" s="70">
        <v>0</v>
      </c>
      <c r="H747" s="70">
        <v>0</v>
      </c>
      <c r="I747" s="70">
        <v>0</v>
      </c>
      <c r="J747" s="70">
        <f t="shared" si="270"/>
        <v>2200</v>
      </c>
      <c r="K747" s="35"/>
      <c r="L747" s="71"/>
      <c r="M747" s="55">
        <v>803</v>
      </c>
    </row>
    <row r="748" spans="1:13" s="72" customFormat="1" ht="24">
      <c r="A748" s="94" t="s">
        <v>169</v>
      </c>
      <c r="B748" s="95">
        <v>615.5</v>
      </c>
      <c r="C748" s="77">
        <f>C749+C750</f>
        <v>44.9</v>
      </c>
      <c r="D748" s="70">
        <f t="shared" ref="D748:I748" si="294">D749+D750</f>
        <v>0</v>
      </c>
      <c r="E748" s="70">
        <f t="shared" si="294"/>
        <v>0</v>
      </c>
      <c r="F748" s="70">
        <f t="shared" si="294"/>
        <v>0</v>
      </c>
      <c r="G748" s="70">
        <f t="shared" si="294"/>
        <v>0</v>
      </c>
      <c r="H748" s="70">
        <f t="shared" si="294"/>
        <v>0</v>
      </c>
      <c r="I748" s="70">
        <f t="shared" si="294"/>
        <v>0</v>
      </c>
      <c r="J748" s="70">
        <f t="shared" si="270"/>
        <v>44.9</v>
      </c>
      <c r="K748" s="35"/>
      <c r="L748" s="71"/>
      <c r="M748" s="55">
        <f>M740+M741+M742+M743+M744+M745+M746+M747</f>
        <v>41445202.799999997</v>
      </c>
    </row>
    <row r="749" spans="1:13">
      <c r="A749" s="116" t="s">
        <v>7</v>
      </c>
      <c r="B749" s="117">
        <v>30157.4</v>
      </c>
      <c r="C749" s="78">
        <v>44.9</v>
      </c>
      <c r="D749" s="78">
        <v>0</v>
      </c>
      <c r="E749" s="78">
        <v>0</v>
      </c>
      <c r="F749" s="78">
        <v>0</v>
      </c>
      <c r="G749" s="78">
        <v>0</v>
      </c>
      <c r="H749" s="78">
        <v>0</v>
      </c>
      <c r="I749" s="78">
        <v>0</v>
      </c>
      <c r="J749" s="78">
        <f t="shared" si="270"/>
        <v>44.9</v>
      </c>
    </row>
    <row r="750" spans="1:13">
      <c r="A750" s="53" t="s">
        <v>177</v>
      </c>
      <c r="B750" s="54">
        <v>0</v>
      </c>
      <c r="C750" s="55">
        <v>0</v>
      </c>
      <c r="D750" s="55">
        <v>0</v>
      </c>
      <c r="E750" s="55">
        <v>0</v>
      </c>
      <c r="F750" s="55">
        <v>0</v>
      </c>
      <c r="G750" s="55">
        <v>0</v>
      </c>
      <c r="H750" s="55">
        <v>0</v>
      </c>
      <c r="I750" s="55">
        <v>0</v>
      </c>
      <c r="J750" s="55">
        <f t="shared" si="270"/>
        <v>0</v>
      </c>
      <c r="M750" s="55">
        <f>M748-J7</f>
        <v>-77868.700000010431</v>
      </c>
    </row>
    <row r="751" spans="1:13">
      <c r="A751" s="53" t="s">
        <v>178</v>
      </c>
      <c r="B751" s="54">
        <v>0</v>
      </c>
      <c r="C751" s="55">
        <v>0</v>
      </c>
      <c r="D751" s="55">
        <v>0</v>
      </c>
      <c r="E751" s="55">
        <v>0</v>
      </c>
      <c r="F751" s="55">
        <v>0</v>
      </c>
      <c r="G751" s="55">
        <v>0</v>
      </c>
      <c r="H751" s="55">
        <v>0</v>
      </c>
      <c r="I751" s="55">
        <v>0</v>
      </c>
      <c r="J751" s="55">
        <f t="shared" si="270"/>
        <v>0</v>
      </c>
    </row>
    <row r="752" spans="1:13" s="32" customFormat="1" ht="36">
      <c r="A752" s="125" t="s">
        <v>278</v>
      </c>
      <c r="B752" s="88">
        <v>60200</v>
      </c>
      <c r="C752" s="134">
        <f t="shared" ref="C752:I757" si="295">C758</f>
        <v>8600</v>
      </c>
      <c r="D752" s="134">
        <f t="shared" si="295"/>
        <v>8600</v>
      </c>
      <c r="E752" s="134">
        <f t="shared" si="295"/>
        <v>8600</v>
      </c>
      <c r="F752" s="89">
        <f t="shared" si="295"/>
        <v>8600</v>
      </c>
      <c r="G752" s="89">
        <f t="shared" si="295"/>
        <v>8600</v>
      </c>
      <c r="H752" s="89">
        <f t="shared" si="295"/>
        <v>8600</v>
      </c>
      <c r="I752" s="89">
        <f t="shared" si="295"/>
        <v>8600</v>
      </c>
      <c r="J752" s="130">
        <f t="shared" si="270"/>
        <v>60200</v>
      </c>
      <c r="K752" s="35"/>
      <c r="L752" s="31"/>
    </row>
    <row r="753" spans="1:12">
      <c r="A753" s="53" t="s">
        <v>176</v>
      </c>
      <c r="B753" s="54">
        <v>2950</v>
      </c>
      <c r="C753" s="55">
        <f t="shared" si="295"/>
        <v>0</v>
      </c>
      <c r="D753" s="55">
        <f t="shared" si="295"/>
        <v>0</v>
      </c>
      <c r="E753" s="55">
        <f t="shared" si="295"/>
        <v>0</v>
      </c>
      <c r="F753" s="55">
        <f t="shared" si="295"/>
        <v>0</v>
      </c>
      <c r="G753" s="55">
        <f t="shared" si="295"/>
        <v>0</v>
      </c>
      <c r="H753" s="55">
        <f t="shared" si="295"/>
        <v>0</v>
      </c>
      <c r="I753" s="55">
        <f t="shared" si="295"/>
        <v>0</v>
      </c>
      <c r="J753" s="55">
        <f t="shared" si="270"/>
        <v>0</v>
      </c>
    </row>
    <row r="754" spans="1:12" ht="24">
      <c r="A754" s="53" t="s">
        <v>169</v>
      </c>
      <c r="B754" s="54"/>
      <c r="C754" s="55">
        <f t="shared" si="295"/>
        <v>8600</v>
      </c>
      <c r="D754" s="55">
        <f t="shared" si="295"/>
        <v>8600</v>
      </c>
      <c r="E754" s="55">
        <f t="shared" si="295"/>
        <v>8600</v>
      </c>
      <c r="F754" s="55">
        <f t="shared" si="295"/>
        <v>8600</v>
      </c>
      <c r="G754" s="55">
        <f t="shared" si="295"/>
        <v>8600</v>
      </c>
      <c r="H754" s="55">
        <f t="shared" si="295"/>
        <v>8600</v>
      </c>
      <c r="I754" s="55">
        <f t="shared" si="295"/>
        <v>8600</v>
      </c>
      <c r="J754" s="55">
        <f t="shared" si="270"/>
        <v>60200</v>
      </c>
    </row>
    <row r="755" spans="1:12">
      <c r="A755" s="137" t="s">
        <v>7</v>
      </c>
      <c r="B755" s="138">
        <v>60200</v>
      </c>
      <c r="C755" s="74">
        <f t="shared" si="295"/>
        <v>8600</v>
      </c>
      <c r="D755" s="74">
        <f t="shared" si="295"/>
        <v>8600</v>
      </c>
      <c r="E755" s="74">
        <f t="shared" si="295"/>
        <v>8600</v>
      </c>
      <c r="F755" s="55">
        <f t="shared" si="295"/>
        <v>8600</v>
      </c>
      <c r="G755" s="55">
        <f t="shared" si="295"/>
        <v>8600</v>
      </c>
      <c r="H755" s="55">
        <f t="shared" si="295"/>
        <v>8600</v>
      </c>
      <c r="I755" s="55">
        <f t="shared" si="295"/>
        <v>8600</v>
      </c>
      <c r="J755" s="55">
        <f t="shared" si="270"/>
        <v>60200</v>
      </c>
    </row>
    <row r="756" spans="1:12">
      <c r="A756" s="53" t="s">
        <v>177</v>
      </c>
      <c r="B756" s="54">
        <v>0</v>
      </c>
      <c r="C756" s="55">
        <f t="shared" si="295"/>
        <v>0</v>
      </c>
      <c r="D756" s="55">
        <f t="shared" si="295"/>
        <v>0</v>
      </c>
      <c r="E756" s="55">
        <f t="shared" si="295"/>
        <v>0</v>
      </c>
      <c r="F756" s="55">
        <f t="shared" si="295"/>
        <v>0</v>
      </c>
      <c r="G756" s="55">
        <f t="shared" si="295"/>
        <v>0</v>
      </c>
      <c r="H756" s="55">
        <f t="shared" si="295"/>
        <v>0</v>
      </c>
      <c r="I756" s="55">
        <f t="shared" si="295"/>
        <v>0</v>
      </c>
      <c r="J756" s="55">
        <f t="shared" si="270"/>
        <v>0</v>
      </c>
    </row>
    <row r="757" spans="1:12">
      <c r="A757" s="53" t="s">
        <v>178</v>
      </c>
      <c r="B757" s="54">
        <v>0</v>
      </c>
      <c r="C757" s="55">
        <f t="shared" si="295"/>
        <v>0</v>
      </c>
      <c r="D757" s="55">
        <f t="shared" si="295"/>
        <v>0</v>
      </c>
      <c r="E757" s="55">
        <f t="shared" si="295"/>
        <v>0</v>
      </c>
      <c r="F757" s="55">
        <f t="shared" si="295"/>
        <v>0</v>
      </c>
      <c r="G757" s="55">
        <f t="shared" si="295"/>
        <v>0</v>
      </c>
      <c r="H757" s="55">
        <f t="shared" si="295"/>
        <v>0</v>
      </c>
      <c r="I757" s="55">
        <f t="shared" si="295"/>
        <v>0</v>
      </c>
      <c r="J757" s="55">
        <f t="shared" ref="J757:J787" si="296">SUM(C757:I757)</f>
        <v>0</v>
      </c>
    </row>
    <row r="758" spans="1:12" ht="84">
      <c r="A758" s="53" t="s">
        <v>211</v>
      </c>
      <c r="B758" s="54">
        <v>60200</v>
      </c>
      <c r="C758" s="55">
        <f>C759+C760+C763</f>
        <v>8600</v>
      </c>
      <c r="D758" s="55">
        <f t="shared" ref="D758:I758" si="297">D759+D760+D763</f>
        <v>8600</v>
      </c>
      <c r="E758" s="55">
        <f t="shared" si="297"/>
        <v>8600</v>
      </c>
      <c r="F758" s="55">
        <f t="shared" si="297"/>
        <v>8600</v>
      </c>
      <c r="G758" s="55">
        <f t="shared" si="297"/>
        <v>8600</v>
      </c>
      <c r="H758" s="55">
        <f t="shared" si="297"/>
        <v>8600</v>
      </c>
      <c r="I758" s="55">
        <f t="shared" si="297"/>
        <v>8600</v>
      </c>
      <c r="J758" s="55">
        <f t="shared" si="296"/>
        <v>60200</v>
      </c>
    </row>
    <row r="759" spans="1:12">
      <c r="A759" s="53" t="s">
        <v>176</v>
      </c>
      <c r="B759" s="54"/>
      <c r="C759" s="55">
        <v>0</v>
      </c>
      <c r="D759" s="55">
        <v>0</v>
      </c>
      <c r="E759" s="55">
        <v>0</v>
      </c>
      <c r="F759" s="55">
        <v>0</v>
      </c>
      <c r="G759" s="55">
        <v>0</v>
      </c>
      <c r="H759" s="55">
        <v>0</v>
      </c>
      <c r="I759" s="55">
        <v>0</v>
      </c>
      <c r="J759" s="55">
        <f t="shared" si="296"/>
        <v>0</v>
      </c>
    </row>
    <row r="760" spans="1:12" ht="24">
      <c r="A760" s="53" t="s">
        <v>169</v>
      </c>
      <c r="B760" s="54"/>
      <c r="C760" s="55">
        <f>C761+C762</f>
        <v>8600</v>
      </c>
      <c r="D760" s="55">
        <f t="shared" ref="D760:I760" si="298">D761+D762</f>
        <v>8600</v>
      </c>
      <c r="E760" s="55">
        <f t="shared" si="298"/>
        <v>8600</v>
      </c>
      <c r="F760" s="55">
        <f t="shared" si="298"/>
        <v>8600</v>
      </c>
      <c r="G760" s="55">
        <f t="shared" si="298"/>
        <v>8600</v>
      </c>
      <c r="H760" s="55">
        <f t="shared" si="298"/>
        <v>8600</v>
      </c>
      <c r="I760" s="55">
        <f t="shared" si="298"/>
        <v>8600</v>
      </c>
      <c r="J760" s="55">
        <f t="shared" si="296"/>
        <v>60200</v>
      </c>
    </row>
    <row r="761" spans="1:12">
      <c r="A761" s="53" t="s">
        <v>7</v>
      </c>
      <c r="B761" s="54">
        <v>60200</v>
      </c>
      <c r="C761" s="55">
        <v>8600</v>
      </c>
      <c r="D761" s="55">
        <v>8600</v>
      </c>
      <c r="E761" s="55">
        <v>8600</v>
      </c>
      <c r="F761" s="55">
        <v>8600</v>
      </c>
      <c r="G761" s="55">
        <v>8600</v>
      </c>
      <c r="H761" s="55">
        <v>8600</v>
      </c>
      <c r="I761" s="55">
        <v>8600</v>
      </c>
      <c r="J761" s="55">
        <f t="shared" si="296"/>
        <v>60200</v>
      </c>
    </row>
    <row r="762" spans="1:12">
      <c r="A762" s="53" t="s">
        <v>177</v>
      </c>
      <c r="B762" s="54">
        <v>0</v>
      </c>
      <c r="C762" s="55">
        <v>0</v>
      </c>
      <c r="D762" s="55">
        <v>0</v>
      </c>
      <c r="E762" s="55">
        <v>0</v>
      </c>
      <c r="F762" s="55">
        <v>0</v>
      </c>
      <c r="G762" s="55">
        <v>0</v>
      </c>
      <c r="H762" s="55">
        <v>0</v>
      </c>
      <c r="I762" s="55">
        <v>0</v>
      </c>
      <c r="J762" s="55">
        <f t="shared" si="296"/>
        <v>0</v>
      </c>
    </row>
    <row r="763" spans="1:12">
      <c r="A763" s="53" t="s">
        <v>178</v>
      </c>
      <c r="B763" s="54">
        <v>0</v>
      </c>
      <c r="C763" s="55">
        <v>0</v>
      </c>
      <c r="D763" s="55">
        <v>0</v>
      </c>
      <c r="E763" s="55">
        <v>0</v>
      </c>
      <c r="F763" s="55">
        <v>0</v>
      </c>
      <c r="G763" s="55">
        <v>0</v>
      </c>
      <c r="H763" s="55">
        <v>0</v>
      </c>
      <c r="I763" s="55">
        <v>0</v>
      </c>
      <c r="J763" s="55">
        <f t="shared" si="296"/>
        <v>0</v>
      </c>
    </row>
    <row r="764" spans="1:12" s="32" customFormat="1" ht="72">
      <c r="A764" s="87" t="s">
        <v>279</v>
      </c>
      <c r="B764" s="88">
        <v>0</v>
      </c>
      <c r="C764" s="89">
        <f>C770+C776+C782+C788</f>
        <v>0</v>
      </c>
      <c r="D764" s="89">
        <f t="shared" ref="C764:H769" si="299">D770+D776+D782+D788</f>
        <v>0</v>
      </c>
      <c r="E764" s="89">
        <f t="shared" si="299"/>
        <v>0</v>
      </c>
      <c r="F764" s="89">
        <f t="shared" si="299"/>
        <v>0</v>
      </c>
      <c r="G764" s="89">
        <f t="shared" si="299"/>
        <v>0</v>
      </c>
      <c r="H764" s="89">
        <f t="shared" si="299"/>
        <v>0</v>
      </c>
      <c r="I764" s="89">
        <f>I770+I776+I782+I788</f>
        <v>0</v>
      </c>
      <c r="J764" s="89">
        <f t="shared" si="296"/>
        <v>0</v>
      </c>
      <c r="K764" s="35"/>
      <c r="L764" s="31"/>
    </row>
    <row r="765" spans="1:12">
      <c r="A765" s="53" t="s">
        <v>176</v>
      </c>
      <c r="B765" s="54"/>
      <c r="C765" s="55">
        <f t="shared" si="299"/>
        <v>0</v>
      </c>
      <c r="D765" s="55">
        <f t="shared" ref="D765:I769" si="300">D777+D783</f>
        <v>0</v>
      </c>
      <c r="E765" s="55">
        <f t="shared" si="300"/>
        <v>0</v>
      </c>
      <c r="F765" s="55">
        <f t="shared" si="300"/>
        <v>0</v>
      </c>
      <c r="G765" s="55">
        <f t="shared" si="300"/>
        <v>0</v>
      </c>
      <c r="H765" s="55">
        <f t="shared" si="300"/>
        <v>0</v>
      </c>
      <c r="I765" s="55">
        <f t="shared" si="300"/>
        <v>0</v>
      </c>
      <c r="J765" s="55">
        <f>SUM(C765:I765)</f>
        <v>0</v>
      </c>
    </row>
    <row r="766" spans="1:12" ht="24">
      <c r="A766" s="53" t="s">
        <v>169</v>
      </c>
      <c r="B766" s="54">
        <v>0</v>
      </c>
      <c r="C766" s="55">
        <f>C772+C778+C784+C790</f>
        <v>0</v>
      </c>
      <c r="D766" s="55">
        <f t="shared" si="300"/>
        <v>0</v>
      </c>
      <c r="E766" s="55">
        <f t="shared" si="300"/>
        <v>0</v>
      </c>
      <c r="F766" s="55">
        <f t="shared" si="300"/>
        <v>0</v>
      </c>
      <c r="G766" s="55">
        <f t="shared" si="300"/>
        <v>0</v>
      </c>
      <c r="H766" s="55">
        <f t="shared" si="300"/>
        <v>0</v>
      </c>
      <c r="I766" s="55">
        <f t="shared" si="300"/>
        <v>0</v>
      </c>
      <c r="J766" s="55">
        <f t="shared" si="296"/>
        <v>0</v>
      </c>
    </row>
    <row r="767" spans="1:12">
      <c r="A767" s="53" t="s">
        <v>7</v>
      </c>
      <c r="B767" s="54"/>
      <c r="C767" s="55">
        <f t="shared" si="299"/>
        <v>0</v>
      </c>
      <c r="D767" s="55">
        <f t="shared" si="300"/>
        <v>0</v>
      </c>
      <c r="E767" s="55">
        <f t="shared" si="300"/>
        <v>0</v>
      </c>
      <c r="F767" s="55">
        <f t="shared" si="300"/>
        <v>0</v>
      </c>
      <c r="G767" s="55">
        <f t="shared" si="300"/>
        <v>0</v>
      </c>
      <c r="H767" s="55">
        <f t="shared" si="300"/>
        <v>0</v>
      </c>
      <c r="I767" s="55">
        <f t="shared" si="300"/>
        <v>0</v>
      </c>
      <c r="J767" s="55">
        <f t="shared" si="296"/>
        <v>0</v>
      </c>
    </row>
    <row r="768" spans="1:12">
      <c r="A768" s="53" t="s">
        <v>177</v>
      </c>
      <c r="B768" s="54">
        <v>0</v>
      </c>
      <c r="C768" s="55">
        <f t="shared" si="299"/>
        <v>0</v>
      </c>
      <c r="D768" s="55">
        <f t="shared" si="300"/>
        <v>0</v>
      </c>
      <c r="E768" s="55">
        <f t="shared" si="300"/>
        <v>0</v>
      </c>
      <c r="F768" s="55">
        <f t="shared" si="300"/>
        <v>0</v>
      </c>
      <c r="G768" s="55">
        <f t="shared" si="300"/>
        <v>0</v>
      </c>
      <c r="H768" s="55">
        <f t="shared" si="300"/>
        <v>0</v>
      </c>
      <c r="I768" s="55">
        <f t="shared" si="300"/>
        <v>0</v>
      </c>
      <c r="J768" s="55">
        <f t="shared" si="296"/>
        <v>0</v>
      </c>
    </row>
    <row r="769" spans="1:12">
      <c r="A769" s="53" t="s">
        <v>178</v>
      </c>
      <c r="B769" s="54">
        <v>0</v>
      </c>
      <c r="C769" s="55">
        <f t="shared" si="299"/>
        <v>0</v>
      </c>
      <c r="D769" s="55">
        <f t="shared" si="300"/>
        <v>0</v>
      </c>
      <c r="E769" s="55">
        <f t="shared" si="300"/>
        <v>0</v>
      </c>
      <c r="F769" s="55">
        <f t="shared" si="300"/>
        <v>0</v>
      </c>
      <c r="G769" s="55">
        <f t="shared" si="300"/>
        <v>0</v>
      </c>
      <c r="H769" s="55">
        <f t="shared" si="300"/>
        <v>0</v>
      </c>
      <c r="I769" s="55">
        <f t="shared" si="300"/>
        <v>0</v>
      </c>
      <c r="J769" s="55">
        <f t="shared" si="296"/>
        <v>0</v>
      </c>
    </row>
    <row r="770" spans="1:12" s="38" customFormat="1" ht="60">
      <c r="A770" s="67" t="s">
        <v>263</v>
      </c>
      <c r="B770" s="54">
        <v>0</v>
      </c>
      <c r="C770" s="55">
        <f>C771+C772+C775</f>
        <v>0</v>
      </c>
      <c r="D770" s="55">
        <f t="shared" ref="D770:I770" si="301">D771+D772+D775</f>
        <v>0</v>
      </c>
      <c r="E770" s="55">
        <f t="shared" si="301"/>
        <v>0</v>
      </c>
      <c r="F770" s="55">
        <f t="shared" si="301"/>
        <v>0</v>
      </c>
      <c r="G770" s="55">
        <f t="shared" si="301"/>
        <v>0</v>
      </c>
      <c r="H770" s="55">
        <f t="shared" si="301"/>
        <v>0</v>
      </c>
      <c r="I770" s="55">
        <f t="shared" si="301"/>
        <v>0</v>
      </c>
      <c r="J770" s="55">
        <f t="shared" ref="J770:J775" si="302">SUM(C770:I770)</f>
        <v>0</v>
      </c>
      <c r="K770" s="35"/>
      <c r="L770" s="37"/>
    </row>
    <row r="771" spans="1:12" s="38" customFormat="1">
      <c r="A771" s="67" t="s">
        <v>176</v>
      </c>
      <c r="B771" s="54"/>
      <c r="C771" s="55">
        <v>0</v>
      </c>
      <c r="D771" s="55">
        <v>0</v>
      </c>
      <c r="E771" s="55">
        <v>0</v>
      </c>
      <c r="F771" s="55">
        <v>0</v>
      </c>
      <c r="G771" s="55">
        <v>0</v>
      </c>
      <c r="H771" s="55">
        <v>0</v>
      </c>
      <c r="I771" s="55">
        <v>0</v>
      </c>
      <c r="J771" s="55">
        <f t="shared" si="302"/>
        <v>0</v>
      </c>
      <c r="K771" s="35"/>
      <c r="L771" s="37"/>
    </row>
    <row r="772" spans="1:12" s="38" customFormat="1" ht="24">
      <c r="A772" s="67" t="s">
        <v>169</v>
      </c>
      <c r="B772" s="54"/>
      <c r="C772" s="55">
        <f>C773+C774</f>
        <v>0</v>
      </c>
      <c r="D772" s="55">
        <f t="shared" ref="D772:I772" si="303">D773+D774</f>
        <v>0</v>
      </c>
      <c r="E772" s="55">
        <f t="shared" si="303"/>
        <v>0</v>
      </c>
      <c r="F772" s="55">
        <f t="shared" si="303"/>
        <v>0</v>
      </c>
      <c r="G772" s="55">
        <f t="shared" si="303"/>
        <v>0</v>
      </c>
      <c r="H772" s="55">
        <f t="shared" si="303"/>
        <v>0</v>
      </c>
      <c r="I772" s="55">
        <f t="shared" si="303"/>
        <v>0</v>
      </c>
      <c r="J772" s="55">
        <f t="shared" si="302"/>
        <v>0</v>
      </c>
      <c r="K772" s="35"/>
      <c r="L772" s="37"/>
    </row>
    <row r="773" spans="1:12" s="38" customFormat="1">
      <c r="A773" s="67" t="s">
        <v>7</v>
      </c>
      <c r="B773" s="54">
        <v>0</v>
      </c>
      <c r="C773" s="55">
        <v>0</v>
      </c>
      <c r="D773" s="55">
        <v>0</v>
      </c>
      <c r="E773" s="55">
        <v>0</v>
      </c>
      <c r="F773" s="55">
        <v>0</v>
      </c>
      <c r="G773" s="55">
        <v>0</v>
      </c>
      <c r="H773" s="55">
        <v>0</v>
      </c>
      <c r="I773" s="55">
        <v>0</v>
      </c>
      <c r="J773" s="55">
        <f t="shared" si="302"/>
        <v>0</v>
      </c>
      <c r="K773" s="35"/>
      <c r="L773" s="37"/>
    </row>
    <row r="774" spans="1:12" s="38" customFormat="1">
      <c r="A774" s="67" t="s">
        <v>177</v>
      </c>
      <c r="B774" s="54">
        <v>0</v>
      </c>
      <c r="C774" s="55">
        <v>0</v>
      </c>
      <c r="D774" s="55">
        <v>0</v>
      </c>
      <c r="E774" s="55">
        <v>0</v>
      </c>
      <c r="F774" s="55">
        <v>0</v>
      </c>
      <c r="G774" s="55">
        <v>0</v>
      </c>
      <c r="H774" s="55">
        <v>0</v>
      </c>
      <c r="I774" s="55">
        <v>0</v>
      </c>
      <c r="J774" s="55">
        <f t="shared" si="302"/>
        <v>0</v>
      </c>
      <c r="K774" s="35"/>
      <c r="L774" s="37"/>
    </row>
    <row r="775" spans="1:12" s="38" customFormat="1">
      <c r="A775" s="67" t="s">
        <v>178</v>
      </c>
      <c r="B775" s="54">
        <v>0</v>
      </c>
      <c r="C775" s="55">
        <v>0</v>
      </c>
      <c r="D775" s="55">
        <v>0</v>
      </c>
      <c r="E775" s="55">
        <v>0</v>
      </c>
      <c r="F775" s="55">
        <v>0</v>
      </c>
      <c r="G775" s="55">
        <v>0</v>
      </c>
      <c r="H775" s="55">
        <v>0</v>
      </c>
      <c r="I775" s="55">
        <v>0</v>
      </c>
      <c r="J775" s="55">
        <f t="shared" si="302"/>
        <v>0</v>
      </c>
      <c r="K775" s="35"/>
      <c r="L775" s="37"/>
    </row>
    <row r="776" spans="1:12" s="38" customFormat="1" ht="72">
      <c r="A776" s="67" t="s">
        <v>264</v>
      </c>
      <c r="B776" s="54">
        <v>0</v>
      </c>
      <c r="C776" s="55">
        <f>C777+C778+C781</f>
        <v>0</v>
      </c>
      <c r="D776" s="55">
        <f t="shared" ref="D776:I776" si="304">D777+D778+D781</f>
        <v>0</v>
      </c>
      <c r="E776" s="55">
        <f t="shared" si="304"/>
        <v>0</v>
      </c>
      <c r="F776" s="55">
        <f t="shared" si="304"/>
        <v>0</v>
      </c>
      <c r="G776" s="55">
        <f t="shared" si="304"/>
        <v>0</v>
      </c>
      <c r="H776" s="55">
        <f t="shared" si="304"/>
        <v>0</v>
      </c>
      <c r="I776" s="55">
        <f t="shared" si="304"/>
        <v>0</v>
      </c>
      <c r="J776" s="55">
        <f t="shared" si="296"/>
        <v>0</v>
      </c>
      <c r="K776" s="35"/>
      <c r="L776" s="37"/>
    </row>
    <row r="777" spans="1:12" s="38" customFormat="1">
      <c r="A777" s="67" t="s">
        <v>176</v>
      </c>
      <c r="B777" s="54"/>
      <c r="C777" s="55">
        <v>0</v>
      </c>
      <c r="D777" s="55">
        <v>0</v>
      </c>
      <c r="E777" s="55">
        <v>0</v>
      </c>
      <c r="F777" s="55">
        <v>0</v>
      </c>
      <c r="G777" s="55">
        <v>0</v>
      </c>
      <c r="H777" s="55">
        <v>0</v>
      </c>
      <c r="I777" s="55">
        <v>0</v>
      </c>
      <c r="J777" s="55">
        <f t="shared" si="296"/>
        <v>0</v>
      </c>
      <c r="K777" s="35"/>
      <c r="L777" s="37"/>
    </row>
    <row r="778" spans="1:12" s="38" customFormat="1" ht="24">
      <c r="A778" s="67" t="s">
        <v>169</v>
      </c>
      <c r="B778" s="54"/>
      <c r="C778" s="55">
        <f>C779+C780</f>
        <v>0</v>
      </c>
      <c r="D778" s="55">
        <f t="shared" ref="D778:I778" si="305">D779+D780</f>
        <v>0</v>
      </c>
      <c r="E778" s="55">
        <f t="shared" si="305"/>
        <v>0</v>
      </c>
      <c r="F778" s="55">
        <f t="shared" si="305"/>
        <v>0</v>
      </c>
      <c r="G778" s="55">
        <f t="shared" si="305"/>
        <v>0</v>
      </c>
      <c r="H778" s="55">
        <f t="shared" si="305"/>
        <v>0</v>
      </c>
      <c r="I778" s="55">
        <f t="shared" si="305"/>
        <v>0</v>
      </c>
      <c r="J778" s="55">
        <f t="shared" si="296"/>
        <v>0</v>
      </c>
      <c r="K778" s="35"/>
      <c r="L778" s="37"/>
    </row>
    <row r="779" spans="1:12" s="38" customFormat="1">
      <c r="A779" s="67" t="s">
        <v>7</v>
      </c>
      <c r="B779" s="54">
        <v>0</v>
      </c>
      <c r="C779" s="55">
        <v>0</v>
      </c>
      <c r="D779" s="55">
        <v>0</v>
      </c>
      <c r="E779" s="55">
        <v>0</v>
      </c>
      <c r="F779" s="55">
        <v>0</v>
      </c>
      <c r="G779" s="55">
        <v>0</v>
      </c>
      <c r="H779" s="55">
        <v>0</v>
      </c>
      <c r="I779" s="55">
        <v>0</v>
      </c>
      <c r="J779" s="55">
        <f t="shared" si="296"/>
        <v>0</v>
      </c>
      <c r="K779" s="35"/>
      <c r="L779" s="37"/>
    </row>
    <row r="780" spans="1:12" s="38" customFormat="1">
      <c r="A780" s="67" t="s">
        <v>177</v>
      </c>
      <c r="B780" s="54">
        <v>0</v>
      </c>
      <c r="C780" s="55">
        <v>0</v>
      </c>
      <c r="D780" s="55">
        <v>0</v>
      </c>
      <c r="E780" s="55">
        <v>0</v>
      </c>
      <c r="F780" s="55">
        <v>0</v>
      </c>
      <c r="G780" s="55">
        <v>0</v>
      </c>
      <c r="H780" s="55">
        <v>0</v>
      </c>
      <c r="I780" s="55">
        <v>0</v>
      </c>
      <c r="J780" s="55">
        <f t="shared" si="296"/>
        <v>0</v>
      </c>
      <c r="K780" s="35"/>
      <c r="L780" s="37"/>
    </row>
    <row r="781" spans="1:12" s="38" customFormat="1">
      <c r="A781" s="67" t="s">
        <v>178</v>
      </c>
      <c r="B781" s="54">
        <v>0</v>
      </c>
      <c r="C781" s="55">
        <v>0</v>
      </c>
      <c r="D781" s="55">
        <v>0</v>
      </c>
      <c r="E781" s="55">
        <v>0</v>
      </c>
      <c r="F781" s="55">
        <v>0</v>
      </c>
      <c r="G781" s="55">
        <v>0</v>
      </c>
      <c r="H781" s="55">
        <v>0</v>
      </c>
      <c r="I781" s="55">
        <v>0</v>
      </c>
      <c r="J781" s="55">
        <f t="shared" si="296"/>
        <v>0</v>
      </c>
      <c r="K781" s="35"/>
      <c r="L781" s="37"/>
    </row>
    <row r="782" spans="1:12" s="38" customFormat="1" ht="84">
      <c r="A782" s="67" t="s">
        <v>265</v>
      </c>
      <c r="B782" s="54">
        <v>0</v>
      </c>
      <c r="C782" s="55">
        <f>C783+C784+C787</f>
        <v>0</v>
      </c>
      <c r="D782" s="55">
        <f t="shared" ref="D782:I782" si="306">D783+D784+D787</f>
        <v>0</v>
      </c>
      <c r="E782" s="55">
        <f t="shared" si="306"/>
        <v>0</v>
      </c>
      <c r="F782" s="55">
        <f t="shared" si="306"/>
        <v>0</v>
      </c>
      <c r="G782" s="55">
        <f t="shared" si="306"/>
        <v>0</v>
      </c>
      <c r="H782" s="55">
        <f t="shared" si="306"/>
        <v>0</v>
      </c>
      <c r="I782" s="55">
        <f t="shared" si="306"/>
        <v>0</v>
      </c>
      <c r="J782" s="55">
        <f t="shared" si="296"/>
        <v>0</v>
      </c>
      <c r="K782" s="35"/>
      <c r="L782" s="37"/>
    </row>
    <row r="783" spans="1:12" s="38" customFormat="1">
      <c r="A783" s="67" t="s">
        <v>176</v>
      </c>
      <c r="B783" s="54"/>
      <c r="C783" s="55">
        <v>0</v>
      </c>
      <c r="D783" s="55">
        <v>0</v>
      </c>
      <c r="E783" s="55">
        <v>0</v>
      </c>
      <c r="F783" s="55">
        <v>0</v>
      </c>
      <c r="G783" s="55">
        <v>0</v>
      </c>
      <c r="H783" s="55">
        <v>0</v>
      </c>
      <c r="I783" s="55">
        <v>0</v>
      </c>
      <c r="J783" s="55">
        <f t="shared" si="296"/>
        <v>0</v>
      </c>
      <c r="K783" s="35"/>
      <c r="L783" s="37"/>
    </row>
    <row r="784" spans="1:12" s="38" customFormat="1" ht="24">
      <c r="A784" s="67" t="s">
        <v>169</v>
      </c>
      <c r="B784" s="54"/>
      <c r="C784" s="55">
        <f>C785+C786</f>
        <v>0</v>
      </c>
      <c r="D784" s="55">
        <f t="shared" ref="D784:I784" si="307">D785+D786</f>
        <v>0</v>
      </c>
      <c r="E784" s="55">
        <f t="shared" si="307"/>
        <v>0</v>
      </c>
      <c r="F784" s="55">
        <f t="shared" si="307"/>
        <v>0</v>
      </c>
      <c r="G784" s="55">
        <f t="shared" si="307"/>
        <v>0</v>
      </c>
      <c r="H784" s="55">
        <f t="shared" si="307"/>
        <v>0</v>
      </c>
      <c r="I784" s="55">
        <f t="shared" si="307"/>
        <v>0</v>
      </c>
      <c r="J784" s="55">
        <f t="shared" si="296"/>
        <v>0</v>
      </c>
      <c r="K784" s="35"/>
      <c r="L784" s="37"/>
    </row>
    <row r="785" spans="1:12" s="38" customFormat="1">
      <c r="A785" s="67" t="s">
        <v>7</v>
      </c>
      <c r="B785" s="54">
        <v>0</v>
      </c>
      <c r="C785" s="55">
        <v>0</v>
      </c>
      <c r="D785" s="55">
        <v>0</v>
      </c>
      <c r="E785" s="55">
        <v>0</v>
      </c>
      <c r="F785" s="55">
        <v>0</v>
      </c>
      <c r="G785" s="55">
        <v>0</v>
      </c>
      <c r="H785" s="55">
        <v>0</v>
      </c>
      <c r="I785" s="55">
        <v>0</v>
      </c>
      <c r="J785" s="55">
        <f t="shared" si="296"/>
        <v>0</v>
      </c>
      <c r="K785" s="35"/>
      <c r="L785" s="37"/>
    </row>
    <row r="786" spans="1:12" s="38" customFormat="1">
      <c r="A786" s="67" t="s">
        <v>177</v>
      </c>
      <c r="B786" s="54">
        <v>0</v>
      </c>
      <c r="C786" s="55">
        <v>0</v>
      </c>
      <c r="D786" s="55">
        <v>0</v>
      </c>
      <c r="E786" s="55">
        <v>0</v>
      </c>
      <c r="F786" s="55">
        <v>0</v>
      </c>
      <c r="G786" s="55">
        <v>0</v>
      </c>
      <c r="H786" s="55">
        <v>0</v>
      </c>
      <c r="I786" s="55">
        <v>0</v>
      </c>
      <c r="J786" s="55">
        <f t="shared" si="296"/>
        <v>0</v>
      </c>
      <c r="K786" s="35"/>
      <c r="L786" s="37"/>
    </row>
    <row r="787" spans="1:12" s="38" customFormat="1">
      <c r="A787" s="67" t="s">
        <v>178</v>
      </c>
      <c r="B787" s="54">
        <v>0</v>
      </c>
      <c r="C787" s="55">
        <v>0</v>
      </c>
      <c r="D787" s="55">
        <v>0</v>
      </c>
      <c r="E787" s="55">
        <v>0</v>
      </c>
      <c r="F787" s="55">
        <v>0</v>
      </c>
      <c r="G787" s="55">
        <v>0</v>
      </c>
      <c r="H787" s="55">
        <v>0</v>
      </c>
      <c r="I787" s="55">
        <v>0</v>
      </c>
      <c r="J787" s="55">
        <f t="shared" si="296"/>
        <v>0</v>
      </c>
      <c r="K787" s="35"/>
      <c r="L787" s="37"/>
    </row>
    <row r="788" spans="1:12" s="38" customFormat="1" ht="96">
      <c r="A788" s="67" t="s">
        <v>266</v>
      </c>
      <c r="B788" s="54">
        <v>0</v>
      </c>
      <c r="C788" s="55">
        <f>C789+C790+C793</f>
        <v>0</v>
      </c>
      <c r="D788" s="55">
        <f t="shared" ref="D788:I788" si="308">D789+D790+D793</f>
        <v>0</v>
      </c>
      <c r="E788" s="55">
        <f t="shared" si="308"/>
        <v>0</v>
      </c>
      <c r="F788" s="55">
        <f t="shared" si="308"/>
        <v>0</v>
      </c>
      <c r="G788" s="55">
        <f t="shared" si="308"/>
        <v>0</v>
      </c>
      <c r="H788" s="55">
        <f t="shared" si="308"/>
        <v>0</v>
      </c>
      <c r="I788" s="55">
        <f t="shared" si="308"/>
        <v>0</v>
      </c>
      <c r="J788" s="55">
        <f t="shared" ref="J788:J793" si="309">SUM(C788:I788)</f>
        <v>0</v>
      </c>
      <c r="K788" s="35"/>
      <c r="L788" s="37"/>
    </row>
    <row r="789" spans="1:12" s="38" customFormat="1">
      <c r="A789" s="67" t="s">
        <v>176</v>
      </c>
      <c r="B789" s="54"/>
      <c r="C789" s="55">
        <v>0</v>
      </c>
      <c r="D789" s="55">
        <v>0</v>
      </c>
      <c r="E789" s="55">
        <v>0</v>
      </c>
      <c r="F789" s="55">
        <v>0</v>
      </c>
      <c r="G789" s="55">
        <v>0</v>
      </c>
      <c r="H789" s="55">
        <v>0</v>
      </c>
      <c r="I789" s="55">
        <v>0</v>
      </c>
      <c r="J789" s="55">
        <f t="shared" si="309"/>
        <v>0</v>
      </c>
      <c r="K789" s="35"/>
      <c r="L789" s="37"/>
    </row>
    <row r="790" spans="1:12" s="38" customFormat="1" ht="24">
      <c r="A790" s="67" t="s">
        <v>169</v>
      </c>
      <c r="B790" s="54"/>
      <c r="C790" s="55">
        <f>C791+C792</f>
        <v>0</v>
      </c>
      <c r="D790" s="55">
        <f t="shared" ref="D790:I790" si="310">D791+D792</f>
        <v>0</v>
      </c>
      <c r="E790" s="55">
        <f t="shared" si="310"/>
        <v>0</v>
      </c>
      <c r="F790" s="55">
        <f t="shared" si="310"/>
        <v>0</v>
      </c>
      <c r="G790" s="55">
        <f t="shared" si="310"/>
        <v>0</v>
      </c>
      <c r="H790" s="55">
        <f t="shared" si="310"/>
        <v>0</v>
      </c>
      <c r="I790" s="55">
        <f t="shared" si="310"/>
        <v>0</v>
      </c>
      <c r="J790" s="55">
        <f t="shared" si="309"/>
        <v>0</v>
      </c>
      <c r="K790" s="35"/>
      <c r="L790" s="37"/>
    </row>
    <row r="791" spans="1:12" s="38" customFormat="1">
      <c r="A791" s="67" t="s">
        <v>7</v>
      </c>
      <c r="B791" s="54">
        <v>0</v>
      </c>
      <c r="C791" s="55">
        <v>0</v>
      </c>
      <c r="D791" s="55">
        <v>0</v>
      </c>
      <c r="E791" s="55">
        <v>0</v>
      </c>
      <c r="F791" s="55">
        <v>0</v>
      </c>
      <c r="G791" s="55">
        <v>0</v>
      </c>
      <c r="H791" s="55">
        <v>0</v>
      </c>
      <c r="I791" s="55">
        <v>0</v>
      </c>
      <c r="J791" s="55">
        <f t="shared" si="309"/>
        <v>0</v>
      </c>
      <c r="K791" s="35"/>
      <c r="L791" s="37"/>
    </row>
    <row r="792" spans="1:12" s="38" customFormat="1">
      <c r="A792" s="67" t="s">
        <v>177</v>
      </c>
      <c r="B792" s="54">
        <v>0</v>
      </c>
      <c r="C792" s="55">
        <v>0</v>
      </c>
      <c r="D792" s="55">
        <v>0</v>
      </c>
      <c r="E792" s="55">
        <v>0</v>
      </c>
      <c r="F792" s="55">
        <v>0</v>
      </c>
      <c r="G792" s="55">
        <v>0</v>
      </c>
      <c r="H792" s="55">
        <v>0</v>
      </c>
      <c r="I792" s="55">
        <v>0</v>
      </c>
      <c r="J792" s="55">
        <f t="shared" si="309"/>
        <v>0</v>
      </c>
      <c r="K792" s="35"/>
      <c r="L792" s="37"/>
    </row>
    <row r="793" spans="1:12" s="38" customFormat="1">
      <c r="A793" s="67" t="s">
        <v>178</v>
      </c>
      <c r="B793" s="54">
        <v>0</v>
      </c>
      <c r="C793" s="55">
        <v>0</v>
      </c>
      <c r="D793" s="55">
        <v>0</v>
      </c>
      <c r="E793" s="55">
        <v>0</v>
      </c>
      <c r="F793" s="55">
        <v>0</v>
      </c>
      <c r="G793" s="55">
        <v>0</v>
      </c>
      <c r="H793" s="55">
        <v>0</v>
      </c>
      <c r="I793" s="55">
        <v>0</v>
      </c>
      <c r="J793" s="55">
        <f t="shared" si="309"/>
        <v>0</v>
      </c>
      <c r="K793" s="35"/>
      <c r="L793" s="37"/>
    </row>
  </sheetData>
  <autoFilter ref="A3:Q793"/>
  <mergeCells count="3">
    <mergeCell ref="A4:A5"/>
    <mergeCell ref="B4:B5"/>
    <mergeCell ref="C4:J4"/>
  </mergeCells>
  <pageMargins left="0.31496062992125984" right="0.31496062992125984" top="0.35433070866141736" bottom="0.35433070866141736" header="0.31496062992125984" footer="0.31496062992125984"/>
  <pageSetup paperSize="9" scale="10" fitToHeight="25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T511"/>
  <sheetViews>
    <sheetView view="pageBreakPreview" topLeftCell="B493" zoomScaleNormal="80" zoomScaleSheetLayoutView="100" workbookViewId="0">
      <selection activeCell="M493" sqref="M1:M1048576"/>
    </sheetView>
  </sheetViews>
  <sheetFormatPr defaultColWidth="9.140625" defaultRowHeight="12.75"/>
  <cols>
    <col min="1" max="1" width="0" style="148" hidden="1" customWidth="1"/>
    <col min="2" max="2" width="23.140625" style="148" customWidth="1"/>
    <col min="3" max="3" width="22.140625" style="148" customWidth="1"/>
    <col min="4" max="4" width="25.28515625" style="142" customWidth="1"/>
    <col min="5" max="5" width="15.5703125" style="176" customWidth="1"/>
    <col min="6" max="6" width="13.28515625" style="176" customWidth="1"/>
    <col min="7" max="7" width="15.42578125" style="176" customWidth="1"/>
    <col min="8" max="8" width="14.28515625" style="176" customWidth="1"/>
    <col min="9" max="9" width="14" style="176" customWidth="1"/>
    <col min="10" max="10" width="13.140625" style="176" customWidth="1"/>
    <col min="11" max="11" width="13.28515625" style="206" customWidth="1"/>
    <col min="12" max="12" width="18.85546875" style="142" customWidth="1"/>
    <col min="13" max="13" width="14.85546875" style="142" customWidth="1"/>
    <col min="14" max="14" width="13.7109375" style="142" customWidth="1"/>
    <col min="15" max="15" width="15.85546875" style="142" customWidth="1"/>
    <col min="16" max="16" width="14.140625" style="142" customWidth="1"/>
    <col min="17" max="17" width="19.85546875" style="142" customWidth="1"/>
    <col min="18" max="16384" width="9.140625" style="142"/>
  </cols>
  <sheetData>
    <row r="1" spans="1:20">
      <c r="A1" s="141"/>
      <c r="B1" s="244" t="s">
        <v>337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20">
      <c r="A2" s="141"/>
      <c r="B2" s="244" t="s">
        <v>339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20" ht="31.5" customHeight="1">
      <c r="A3" s="141"/>
      <c r="B3" s="244" t="s">
        <v>338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</row>
    <row r="4" spans="1:20">
      <c r="A4" s="143"/>
      <c r="B4" s="144"/>
      <c r="C4" s="144"/>
      <c r="D4" s="151"/>
      <c r="E4" s="168"/>
      <c r="F4" s="168"/>
      <c r="G4" s="168"/>
      <c r="H4" s="168"/>
      <c r="I4" s="168"/>
      <c r="J4" s="168"/>
      <c r="K4" s="200"/>
      <c r="L4" s="151"/>
    </row>
    <row r="5" spans="1:20" ht="12.75" customHeight="1">
      <c r="A5" s="236" t="s">
        <v>308</v>
      </c>
      <c r="B5" s="225" t="s">
        <v>340</v>
      </c>
      <c r="C5" s="216" t="s">
        <v>341</v>
      </c>
      <c r="D5" s="237" t="s">
        <v>2</v>
      </c>
      <c r="E5" s="238" t="s">
        <v>297</v>
      </c>
      <c r="F5" s="238" t="s">
        <v>342</v>
      </c>
      <c r="G5" s="238" t="s">
        <v>298</v>
      </c>
      <c r="H5" s="241" t="s">
        <v>310</v>
      </c>
      <c r="I5" s="242"/>
      <c r="J5" s="246" t="s">
        <v>313</v>
      </c>
      <c r="K5" s="246"/>
      <c r="L5" s="247" t="s">
        <v>332</v>
      </c>
    </row>
    <row r="6" spans="1:20" ht="82.5" customHeight="1">
      <c r="A6" s="236"/>
      <c r="B6" s="225"/>
      <c r="C6" s="218"/>
      <c r="D6" s="237"/>
      <c r="E6" s="238"/>
      <c r="F6" s="238"/>
      <c r="G6" s="238"/>
      <c r="H6" s="169" t="s">
        <v>311</v>
      </c>
      <c r="I6" s="169" t="s">
        <v>312</v>
      </c>
      <c r="J6" s="170" t="s">
        <v>321</v>
      </c>
      <c r="K6" s="201" t="s">
        <v>331</v>
      </c>
      <c r="L6" s="248"/>
    </row>
    <row r="7" spans="1:20">
      <c r="A7" s="163">
        <v>1</v>
      </c>
      <c r="B7" s="163">
        <v>2</v>
      </c>
      <c r="C7" s="163">
        <v>3</v>
      </c>
      <c r="D7" s="145">
        <v>4</v>
      </c>
      <c r="E7" s="146">
        <v>5</v>
      </c>
      <c r="F7" s="146">
        <v>6</v>
      </c>
      <c r="G7" s="146">
        <v>7</v>
      </c>
      <c r="H7" s="146">
        <v>8</v>
      </c>
      <c r="I7" s="171">
        <v>9</v>
      </c>
      <c r="J7" s="146">
        <v>10</v>
      </c>
      <c r="K7" s="202">
        <v>11</v>
      </c>
      <c r="L7" s="146">
        <v>12</v>
      </c>
    </row>
    <row r="8" spans="1:20">
      <c r="A8" s="226" t="s">
        <v>309</v>
      </c>
      <c r="B8" s="239" t="s">
        <v>5</v>
      </c>
      <c r="C8" s="239" t="s">
        <v>315</v>
      </c>
      <c r="D8" s="191" t="s">
        <v>6</v>
      </c>
      <c r="E8" s="192">
        <f>E9+E10+E11+E13+E14+E15</f>
        <v>7704489.5100000007</v>
      </c>
      <c r="F8" s="192" t="s">
        <v>336</v>
      </c>
      <c r="G8" s="192" t="s">
        <v>336</v>
      </c>
      <c r="H8" s="192" t="s">
        <v>336</v>
      </c>
      <c r="I8" s="192">
        <f>I9+I10+I11+I13+I14+I15</f>
        <v>7095581.3799999999</v>
      </c>
      <c r="J8" s="193">
        <f>I8/E8*100</f>
        <v>92.096710246542983</v>
      </c>
      <c r="K8" s="203" t="s">
        <v>336</v>
      </c>
      <c r="L8" s="194"/>
      <c r="M8" s="149"/>
      <c r="N8" s="149"/>
      <c r="O8" s="149"/>
      <c r="P8" s="149"/>
      <c r="Q8" s="149"/>
      <c r="R8" s="149"/>
      <c r="S8" s="149"/>
      <c r="T8" s="149"/>
    </row>
    <row r="9" spans="1:20">
      <c r="A9" s="227"/>
      <c r="B9" s="240"/>
      <c r="C9" s="240"/>
      <c r="D9" s="191" t="s">
        <v>181</v>
      </c>
      <c r="E9" s="192">
        <f t="shared" ref="E9:E15" si="0">E25+E49+E65+E73+E81+E89+E97+E113+E129+E145+E161+E169+E177+E209+E233+E241+E249+E353+E425+E441+E481+E505+E457</f>
        <v>599623.1</v>
      </c>
      <c r="F9" s="192">
        <f t="shared" ref="F9:H9" si="1">F25+F49+F65+F73+F81+F89+F97+F113+F129+F145+F161+F169+F177+F209+F233+F241+F249+F353+F425+F441+F481+F505</f>
        <v>599623.1</v>
      </c>
      <c r="G9" s="192">
        <f t="shared" si="1"/>
        <v>599623.1</v>
      </c>
      <c r="H9" s="192">
        <f t="shared" si="1"/>
        <v>599623.1</v>
      </c>
      <c r="I9" s="192">
        <f t="shared" ref="I9:I14" si="2">I25+I49+I65+I73+I81+I89+I97+I113+I129+I145+I161+I169+I177+I209+I233+I241+I249+I353+I425+I441+I481+I505+I457</f>
        <v>599623.1</v>
      </c>
      <c r="J9" s="193">
        <f t="shared" ref="J9:J12" si="3">I9/E9*100</f>
        <v>100</v>
      </c>
      <c r="K9" s="203">
        <v>100</v>
      </c>
      <c r="L9" s="194"/>
      <c r="M9" s="149"/>
      <c r="N9" s="149"/>
      <c r="O9" s="149"/>
      <c r="P9" s="149"/>
      <c r="Q9" s="149"/>
      <c r="R9" s="149"/>
      <c r="S9" s="149"/>
      <c r="T9" s="149"/>
    </row>
    <row r="10" spans="1:20" ht="25.5">
      <c r="A10" s="227"/>
      <c r="B10" s="240"/>
      <c r="C10" s="240"/>
      <c r="D10" s="191" t="s">
        <v>328</v>
      </c>
      <c r="E10" s="192">
        <f t="shared" si="0"/>
        <v>0</v>
      </c>
      <c r="F10" s="192">
        <f t="shared" ref="F10:H10" si="4">F26+F50+F66+F74+F82+F90+F98+F114+F130+F146+F162+F170+F178+F210+F234+F242+F250+F354+F426+F442+F482+F506</f>
        <v>0</v>
      </c>
      <c r="G10" s="192">
        <f t="shared" si="4"/>
        <v>0</v>
      </c>
      <c r="H10" s="192">
        <f t="shared" si="4"/>
        <v>0</v>
      </c>
      <c r="I10" s="192">
        <f t="shared" si="2"/>
        <v>0</v>
      </c>
      <c r="J10" s="193">
        <v>0</v>
      </c>
      <c r="K10" s="203">
        <v>0</v>
      </c>
      <c r="L10" s="194"/>
      <c r="M10" s="149"/>
      <c r="N10" s="149"/>
      <c r="O10" s="149"/>
      <c r="P10" s="149"/>
      <c r="Q10" s="149"/>
      <c r="R10" s="149"/>
      <c r="S10" s="149"/>
      <c r="T10" s="149"/>
    </row>
    <row r="11" spans="1:20" ht="38.25">
      <c r="A11" s="227"/>
      <c r="B11" s="240"/>
      <c r="C11" s="240"/>
      <c r="D11" s="191" t="s">
        <v>329</v>
      </c>
      <c r="E11" s="192">
        <f t="shared" si="0"/>
        <v>0</v>
      </c>
      <c r="F11" s="192">
        <f t="shared" ref="F11:H11" si="5">F27+F51+F67+F75+F83+F91+F99+F115+F131+F147+F163+F171+F179+F211+F235+F243+F251+F355+F427+F443+F483+F507</f>
        <v>0</v>
      </c>
      <c r="G11" s="192">
        <f t="shared" si="5"/>
        <v>0</v>
      </c>
      <c r="H11" s="192">
        <f t="shared" si="5"/>
        <v>0</v>
      </c>
      <c r="I11" s="192">
        <f t="shared" si="2"/>
        <v>0</v>
      </c>
      <c r="J11" s="193">
        <v>0</v>
      </c>
      <c r="K11" s="203">
        <v>0</v>
      </c>
      <c r="L11" s="194"/>
      <c r="M11" s="149"/>
      <c r="N11" s="149"/>
      <c r="O11" s="149"/>
      <c r="P11" s="149"/>
      <c r="Q11" s="149"/>
      <c r="R11" s="149"/>
      <c r="S11" s="149"/>
      <c r="T11" s="149"/>
    </row>
    <row r="12" spans="1:20" ht="25.5">
      <c r="A12" s="227"/>
      <c r="B12" s="240"/>
      <c r="C12" s="240"/>
      <c r="D12" s="191" t="s">
        <v>169</v>
      </c>
      <c r="E12" s="192">
        <f t="shared" si="0"/>
        <v>7039699.21</v>
      </c>
      <c r="F12" s="192" t="s">
        <v>336</v>
      </c>
      <c r="G12" s="192" t="s">
        <v>336</v>
      </c>
      <c r="H12" s="192" t="s">
        <v>336</v>
      </c>
      <c r="I12" s="192">
        <f t="shared" si="2"/>
        <v>6430790.9799999995</v>
      </c>
      <c r="J12" s="193">
        <f t="shared" si="3"/>
        <v>91.350365806325414</v>
      </c>
      <c r="K12" s="203" t="s">
        <v>336</v>
      </c>
      <c r="L12" s="194"/>
      <c r="M12" s="149"/>
      <c r="N12" s="149"/>
      <c r="O12" s="149"/>
      <c r="P12" s="149"/>
      <c r="Q12" s="149"/>
      <c r="R12" s="149"/>
      <c r="S12" s="149"/>
      <c r="T12" s="149"/>
    </row>
    <row r="13" spans="1:20">
      <c r="A13" s="227"/>
      <c r="B13" s="240"/>
      <c r="C13" s="240"/>
      <c r="D13" s="191" t="s">
        <v>7</v>
      </c>
      <c r="E13" s="192">
        <f>E29+E53+E69+E77+E85+E93+E101+E117+E133+E149+E165+E173+E181+E213+E237+E245+E253+E357+E429+E445+E485+E509+E461</f>
        <v>4614557.9400000004</v>
      </c>
      <c r="F13" s="192">
        <f t="shared" ref="F13:H13" si="6">F29+F53+F69+F77+F85+F93+F101+F117+F133+F149+F165+F173+F181+F213+F237+F245+F253+F357+F429+F445+F485+F509+F461</f>
        <v>4614557.9400000004</v>
      </c>
      <c r="G13" s="192">
        <f t="shared" si="6"/>
        <v>4614557.9400000004</v>
      </c>
      <c r="H13" s="192">
        <f t="shared" si="6"/>
        <v>4005649.81</v>
      </c>
      <c r="I13" s="192">
        <f t="shared" si="2"/>
        <v>4005649.81</v>
      </c>
      <c r="J13" s="193">
        <f>I13/E13*100</f>
        <v>86.804627053832149</v>
      </c>
      <c r="K13" s="203">
        <f>H13/F13*100</f>
        <v>86.804627053832149</v>
      </c>
      <c r="L13" s="194"/>
      <c r="M13" s="149"/>
      <c r="N13" s="149"/>
      <c r="O13" s="149"/>
      <c r="P13" s="149"/>
      <c r="Q13" s="149"/>
      <c r="R13" s="149"/>
      <c r="S13" s="149"/>
      <c r="T13" s="149"/>
    </row>
    <row r="14" spans="1:20">
      <c r="A14" s="227"/>
      <c r="B14" s="240"/>
      <c r="C14" s="240"/>
      <c r="D14" s="191" t="s">
        <v>170</v>
      </c>
      <c r="E14" s="192">
        <f t="shared" si="0"/>
        <v>2425141.27</v>
      </c>
      <c r="F14" s="192" t="s">
        <v>336</v>
      </c>
      <c r="G14" s="192" t="s">
        <v>336</v>
      </c>
      <c r="H14" s="192" t="s">
        <v>336</v>
      </c>
      <c r="I14" s="192">
        <f t="shared" si="2"/>
        <v>2425141.27</v>
      </c>
      <c r="J14" s="193">
        <f t="shared" ref="J14:J15" si="7">I14/E14*100</f>
        <v>100</v>
      </c>
      <c r="K14" s="203" t="s">
        <v>336</v>
      </c>
      <c r="L14" s="194"/>
      <c r="M14" s="149"/>
      <c r="N14" s="149"/>
      <c r="O14" s="149"/>
      <c r="P14" s="149"/>
      <c r="Q14" s="149"/>
      <c r="R14" s="149"/>
      <c r="S14" s="149"/>
      <c r="T14" s="149"/>
    </row>
    <row r="15" spans="1:20">
      <c r="A15" s="227"/>
      <c r="B15" s="240"/>
      <c r="C15" s="243"/>
      <c r="D15" s="191" t="s">
        <v>171</v>
      </c>
      <c r="E15" s="192">
        <f t="shared" si="0"/>
        <v>65167.199999999997</v>
      </c>
      <c r="F15" s="192" t="s">
        <v>336</v>
      </c>
      <c r="G15" s="192" t="s">
        <v>336</v>
      </c>
      <c r="H15" s="192" t="s">
        <v>336</v>
      </c>
      <c r="I15" s="192">
        <f t="shared" ref="I15" si="8">I31+I55+I71+I79+I87+I95+I103+I119+I135+I151+I167+I175+I183+I215+I239+I247+I255+I359+I431+I447+I487+I511+I463</f>
        <v>65167.199999999997</v>
      </c>
      <c r="J15" s="193">
        <f t="shared" si="7"/>
        <v>100</v>
      </c>
      <c r="K15" s="203" t="s">
        <v>336</v>
      </c>
      <c r="L15" s="194"/>
      <c r="M15" s="149"/>
      <c r="N15" s="149"/>
      <c r="O15" s="149"/>
      <c r="P15" s="149"/>
      <c r="Q15" s="149"/>
      <c r="R15" s="149"/>
      <c r="S15" s="149"/>
      <c r="T15" s="149"/>
    </row>
    <row r="16" spans="1:20">
      <c r="A16" s="226">
        <v>2</v>
      </c>
      <c r="B16" s="222" t="s">
        <v>307</v>
      </c>
      <c r="C16" s="222" t="s">
        <v>315</v>
      </c>
      <c r="D16" s="186" t="s">
        <v>6</v>
      </c>
      <c r="E16" s="190">
        <f>E24+E48+E64+E72+E80+E88+E96</f>
        <v>3725713.75</v>
      </c>
      <c r="F16" s="190" t="s">
        <v>336</v>
      </c>
      <c r="G16" s="190" t="s">
        <v>336</v>
      </c>
      <c r="H16" s="190" t="s">
        <v>336</v>
      </c>
      <c r="I16" s="190">
        <f>I24+I48+I64+I72+I80+I88+I96</f>
        <v>3725696.68</v>
      </c>
      <c r="J16" s="188">
        <f>I16/E16*100</f>
        <v>99.999541832756208</v>
      </c>
      <c r="K16" s="199" t="s">
        <v>336</v>
      </c>
      <c r="L16" s="189"/>
    </row>
    <row r="17" spans="1:12">
      <c r="A17" s="227"/>
      <c r="B17" s="223"/>
      <c r="C17" s="223"/>
      <c r="D17" s="186" t="s">
        <v>181</v>
      </c>
      <c r="E17" s="190">
        <f t="shared" ref="E17:E22" si="9">E25+E49+E65+E73+E81+E89+E97</f>
        <v>32886.400000000001</v>
      </c>
      <c r="F17" s="190">
        <f t="shared" ref="F17:I17" si="10">F25+F49+F65+F73+F81+F89+F97</f>
        <v>32886.400000000001</v>
      </c>
      <c r="G17" s="190">
        <f t="shared" si="10"/>
        <v>32886.400000000001</v>
      </c>
      <c r="H17" s="190">
        <f t="shared" si="10"/>
        <v>32886.400000000001</v>
      </c>
      <c r="I17" s="190">
        <f t="shared" si="10"/>
        <v>32886.400000000001</v>
      </c>
      <c r="J17" s="188">
        <f t="shared" ref="J17:J23" si="11">I17/E17*100</f>
        <v>100</v>
      </c>
      <c r="K17" s="199">
        <v>100</v>
      </c>
      <c r="L17" s="189"/>
    </row>
    <row r="18" spans="1:12" ht="25.5">
      <c r="A18" s="227"/>
      <c r="B18" s="223"/>
      <c r="C18" s="223"/>
      <c r="D18" s="186" t="s">
        <v>328</v>
      </c>
      <c r="E18" s="190">
        <f t="shared" si="9"/>
        <v>0</v>
      </c>
      <c r="F18" s="190">
        <v>0</v>
      </c>
      <c r="G18" s="190">
        <v>0</v>
      </c>
      <c r="H18" s="190">
        <v>0</v>
      </c>
      <c r="I18" s="190">
        <v>0</v>
      </c>
      <c r="J18" s="188">
        <v>0</v>
      </c>
      <c r="K18" s="199">
        <v>0</v>
      </c>
      <c r="L18" s="189"/>
    </row>
    <row r="19" spans="1:12" ht="38.25">
      <c r="A19" s="227"/>
      <c r="B19" s="223"/>
      <c r="C19" s="223"/>
      <c r="D19" s="186" t="s">
        <v>329</v>
      </c>
      <c r="E19" s="190">
        <f t="shared" si="9"/>
        <v>0</v>
      </c>
      <c r="F19" s="190">
        <v>0</v>
      </c>
      <c r="G19" s="190">
        <v>0</v>
      </c>
      <c r="H19" s="190">
        <v>0</v>
      </c>
      <c r="I19" s="190">
        <v>0</v>
      </c>
      <c r="J19" s="188">
        <v>0</v>
      </c>
      <c r="K19" s="199">
        <v>0</v>
      </c>
      <c r="L19" s="189"/>
    </row>
    <row r="20" spans="1:12" ht="25.5">
      <c r="A20" s="227"/>
      <c r="B20" s="223"/>
      <c r="C20" s="223"/>
      <c r="D20" s="186" t="s">
        <v>169</v>
      </c>
      <c r="E20" s="190">
        <f t="shared" si="9"/>
        <v>3642129.7499999995</v>
      </c>
      <c r="F20" s="190" t="s">
        <v>336</v>
      </c>
      <c r="G20" s="190" t="s">
        <v>336</v>
      </c>
      <c r="H20" s="190" t="s">
        <v>336</v>
      </c>
      <c r="I20" s="190">
        <v>3642129.75</v>
      </c>
      <c r="J20" s="188">
        <f t="shared" si="11"/>
        <v>100.00000000000003</v>
      </c>
      <c r="K20" s="199" t="s">
        <v>336</v>
      </c>
      <c r="L20" s="189"/>
    </row>
    <row r="21" spans="1:12">
      <c r="A21" s="227"/>
      <c r="B21" s="223"/>
      <c r="C21" s="223"/>
      <c r="D21" s="186" t="s">
        <v>7</v>
      </c>
      <c r="E21" s="190">
        <f t="shared" si="9"/>
        <v>1875243.18</v>
      </c>
      <c r="F21" s="190">
        <f t="shared" ref="F21:I21" si="12">F29+F53+F69+F77+F85+F93+F101</f>
        <v>1875243.18</v>
      </c>
      <c r="G21" s="190">
        <f t="shared" si="12"/>
        <v>1875243.18</v>
      </c>
      <c r="H21" s="190">
        <f t="shared" si="12"/>
        <v>1875226.1099999999</v>
      </c>
      <c r="I21" s="190">
        <f t="shared" si="12"/>
        <v>1875226.1099999999</v>
      </c>
      <c r="J21" s="188">
        <f t="shared" si="11"/>
        <v>99.999089718059921</v>
      </c>
      <c r="K21" s="199">
        <v>100</v>
      </c>
      <c r="L21" s="189"/>
    </row>
    <row r="22" spans="1:12">
      <c r="A22" s="227"/>
      <c r="B22" s="223"/>
      <c r="C22" s="223"/>
      <c r="D22" s="186" t="s">
        <v>170</v>
      </c>
      <c r="E22" s="190">
        <f t="shared" si="9"/>
        <v>1766886.5699999998</v>
      </c>
      <c r="F22" s="190" t="s">
        <v>336</v>
      </c>
      <c r="G22" s="190" t="s">
        <v>336</v>
      </c>
      <c r="H22" s="190" t="s">
        <v>336</v>
      </c>
      <c r="I22" s="190">
        <v>1766886.5699999998</v>
      </c>
      <c r="J22" s="188">
        <f t="shared" si="11"/>
        <v>100</v>
      </c>
      <c r="K22" s="199" t="s">
        <v>336</v>
      </c>
      <c r="L22" s="189"/>
    </row>
    <row r="23" spans="1:12">
      <c r="A23" s="227"/>
      <c r="B23" s="223"/>
      <c r="C23" s="224"/>
      <c r="D23" s="186" t="s">
        <v>171</v>
      </c>
      <c r="E23" s="190">
        <f>E71+E79+E87+E95+E103</f>
        <v>50697.599999999999</v>
      </c>
      <c r="F23" s="190" t="s">
        <v>336</v>
      </c>
      <c r="G23" s="190" t="s">
        <v>336</v>
      </c>
      <c r="H23" s="190" t="s">
        <v>336</v>
      </c>
      <c r="I23" s="190">
        <v>50697.599999999999</v>
      </c>
      <c r="J23" s="188">
        <f t="shared" si="11"/>
        <v>100</v>
      </c>
      <c r="K23" s="199" t="s">
        <v>336</v>
      </c>
      <c r="L23" s="189"/>
    </row>
    <row r="24" spans="1:12">
      <c r="A24" s="227"/>
      <c r="B24" s="231" t="s">
        <v>349</v>
      </c>
      <c r="C24" s="219" t="s">
        <v>315</v>
      </c>
      <c r="D24" s="164" t="s">
        <v>6</v>
      </c>
      <c r="E24" s="165">
        <f>E32+E40</f>
        <v>26376.969999999998</v>
      </c>
      <c r="F24" s="165" t="s">
        <v>336</v>
      </c>
      <c r="G24" s="165" t="s">
        <v>336</v>
      </c>
      <c r="H24" s="165" t="s">
        <v>336</v>
      </c>
      <c r="I24" s="165">
        <v>26376.969999999998</v>
      </c>
      <c r="J24" s="173">
        <f>I24/E24*100</f>
        <v>100</v>
      </c>
      <c r="K24" s="204" t="s">
        <v>336</v>
      </c>
      <c r="L24" s="147"/>
    </row>
    <row r="25" spans="1:12">
      <c r="A25" s="227"/>
      <c r="B25" s="231"/>
      <c r="C25" s="220"/>
      <c r="D25" s="164" t="s">
        <v>176</v>
      </c>
      <c r="E25" s="165">
        <f t="shared" ref="E25:E31" si="13">E33+E41</f>
        <v>23475.5</v>
      </c>
      <c r="F25" s="165">
        <f t="shared" ref="F25:I25" si="14">F33+F41</f>
        <v>23475.5</v>
      </c>
      <c r="G25" s="165">
        <f t="shared" si="14"/>
        <v>23475.5</v>
      </c>
      <c r="H25" s="165">
        <f t="shared" si="14"/>
        <v>23475.5</v>
      </c>
      <c r="I25" s="165">
        <f t="shared" si="14"/>
        <v>23475.5</v>
      </c>
      <c r="J25" s="173">
        <f t="shared" ref="J25:J29" si="15">I25/E25*100</f>
        <v>100</v>
      </c>
      <c r="K25" s="204">
        <v>100</v>
      </c>
      <c r="L25" s="147"/>
    </row>
    <row r="26" spans="1:12" ht="25.5">
      <c r="A26" s="227"/>
      <c r="B26" s="231"/>
      <c r="C26" s="220"/>
      <c r="D26" s="164" t="s">
        <v>328</v>
      </c>
      <c r="E26" s="165">
        <f t="shared" si="13"/>
        <v>0</v>
      </c>
      <c r="F26" s="165">
        <v>0</v>
      </c>
      <c r="G26" s="165">
        <v>0</v>
      </c>
      <c r="H26" s="165">
        <v>0</v>
      </c>
      <c r="I26" s="165">
        <v>0</v>
      </c>
      <c r="J26" s="173">
        <v>0</v>
      </c>
      <c r="K26" s="204">
        <v>0</v>
      </c>
      <c r="L26" s="147"/>
    </row>
    <row r="27" spans="1:12" ht="38.25">
      <c r="A27" s="227"/>
      <c r="B27" s="231"/>
      <c r="C27" s="220"/>
      <c r="D27" s="164" t="s">
        <v>329</v>
      </c>
      <c r="E27" s="165">
        <f t="shared" si="13"/>
        <v>0</v>
      </c>
      <c r="F27" s="165">
        <v>0</v>
      </c>
      <c r="G27" s="165">
        <v>0</v>
      </c>
      <c r="H27" s="165">
        <v>0</v>
      </c>
      <c r="I27" s="165">
        <v>0</v>
      </c>
      <c r="J27" s="173">
        <v>0</v>
      </c>
      <c r="K27" s="204">
        <v>0</v>
      </c>
      <c r="L27" s="147"/>
    </row>
    <row r="28" spans="1:12" ht="25.5">
      <c r="A28" s="227"/>
      <c r="B28" s="231"/>
      <c r="C28" s="220"/>
      <c r="D28" s="164" t="s">
        <v>169</v>
      </c>
      <c r="E28" s="165">
        <f>E29+E30</f>
        <v>2901.4700000000003</v>
      </c>
      <c r="F28" s="165" t="s">
        <v>336</v>
      </c>
      <c r="G28" s="165" t="s">
        <v>336</v>
      </c>
      <c r="H28" s="165" t="s">
        <v>336</v>
      </c>
      <c r="I28" s="165">
        <f>I29+I30</f>
        <v>2901.4700000000003</v>
      </c>
      <c r="J28" s="173">
        <f>I28/E28*100</f>
        <v>100</v>
      </c>
      <c r="K28" s="204" t="s">
        <v>336</v>
      </c>
      <c r="L28" s="147"/>
    </row>
    <row r="29" spans="1:12">
      <c r="A29" s="227"/>
      <c r="B29" s="231"/>
      <c r="C29" s="220"/>
      <c r="D29" s="164" t="s">
        <v>7</v>
      </c>
      <c r="E29" s="165">
        <f t="shared" si="13"/>
        <v>2901.4700000000003</v>
      </c>
      <c r="F29" s="165">
        <f t="shared" ref="F29:I29" si="16">F37+F45</f>
        <v>2901.4700000000003</v>
      </c>
      <c r="G29" s="165">
        <f t="shared" si="16"/>
        <v>2901.4700000000003</v>
      </c>
      <c r="H29" s="165">
        <f t="shared" si="16"/>
        <v>2901.4700000000003</v>
      </c>
      <c r="I29" s="165">
        <f t="shared" si="16"/>
        <v>2901.4700000000003</v>
      </c>
      <c r="J29" s="173">
        <f t="shared" si="15"/>
        <v>100</v>
      </c>
      <c r="K29" s="204">
        <v>100</v>
      </c>
      <c r="L29" s="147"/>
    </row>
    <row r="30" spans="1:12">
      <c r="A30" s="227"/>
      <c r="B30" s="231"/>
      <c r="C30" s="220"/>
      <c r="D30" s="164" t="s">
        <v>177</v>
      </c>
      <c r="E30" s="165">
        <f t="shared" si="13"/>
        <v>0</v>
      </c>
      <c r="F30" s="165" t="s">
        <v>336</v>
      </c>
      <c r="G30" s="165" t="s">
        <v>336</v>
      </c>
      <c r="H30" s="165" t="s">
        <v>336</v>
      </c>
      <c r="I30" s="165">
        <v>0</v>
      </c>
      <c r="J30" s="173">
        <v>0</v>
      </c>
      <c r="K30" s="204" t="s">
        <v>336</v>
      </c>
      <c r="L30" s="147"/>
    </row>
    <row r="31" spans="1:12">
      <c r="A31" s="227"/>
      <c r="B31" s="231"/>
      <c r="C31" s="221"/>
      <c r="D31" s="164" t="s">
        <v>178</v>
      </c>
      <c r="E31" s="165">
        <f t="shared" si="13"/>
        <v>0</v>
      </c>
      <c r="F31" s="165" t="s">
        <v>336</v>
      </c>
      <c r="G31" s="165" t="s">
        <v>336</v>
      </c>
      <c r="H31" s="165" t="s">
        <v>336</v>
      </c>
      <c r="I31" s="165">
        <v>0</v>
      </c>
      <c r="J31" s="173">
        <v>0</v>
      </c>
      <c r="K31" s="204">
        <v>0</v>
      </c>
      <c r="L31" s="147"/>
    </row>
    <row r="32" spans="1:12">
      <c r="A32" s="227"/>
      <c r="B32" s="225" t="s">
        <v>347</v>
      </c>
      <c r="C32" s="216" t="s">
        <v>315</v>
      </c>
      <c r="D32" s="164" t="s">
        <v>6</v>
      </c>
      <c r="E32" s="165">
        <f>E33+E37+E38+E39</f>
        <v>9527.64</v>
      </c>
      <c r="F32" s="165" t="s">
        <v>336</v>
      </c>
      <c r="G32" s="165" t="s">
        <v>336</v>
      </c>
      <c r="H32" s="165" t="s">
        <v>336</v>
      </c>
      <c r="I32" s="165">
        <v>9527.64</v>
      </c>
      <c r="J32" s="173">
        <f>I32/E32*100</f>
        <v>100</v>
      </c>
      <c r="K32" s="204" t="s">
        <v>336</v>
      </c>
      <c r="L32" s="147"/>
    </row>
    <row r="33" spans="1:12">
      <c r="A33" s="227"/>
      <c r="B33" s="225"/>
      <c r="C33" s="217"/>
      <c r="D33" s="164" t="s">
        <v>176</v>
      </c>
      <c r="E33" s="165">
        <v>8479.6</v>
      </c>
      <c r="F33" s="165">
        <v>8479.6</v>
      </c>
      <c r="G33" s="165">
        <v>8479.6</v>
      </c>
      <c r="H33" s="165">
        <v>8479.6</v>
      </c>
      <c r="I33" s="165">
        <v>8479.6</v>
      </c>
      <c r="J33" s="173">
        <f t="shared" ref="J33:J96" si="17">I33/E33*100</f>
        <v>100</v>
      </c>
      <c r="K33" s="204">
        <v>100</v>
      </c>
      <c r="L33" s="147"/>
    </row>
    <row r="34" spans="1:12" ht="25.5">
      <c r="A34" s="227"/>
      <c r="B34" s="225"/>
      <c r="C34" s="217"/>
      <c r="D34" s="164" t="s">
        <v>328</v>
      </c>
      <c r="E34" s="165">
        <v>0</v>
      </c>
      <c r="F34" s="165">
        <v>0</v>
      </c>
      <c r="G34" s="165">
        <v>0</v>
      </c>
      <c r="H34" s="165">
        <v>0</v>
      </c>
      <c r="I34" s="165">
        <v>0</v>
      </c>
      <c r="J34" s="173">
        <v>0</v>
      </c>
      <c r="K34" s="204">
        <v>0</v>
      </c>
      <c r="L34" s="147"/>
    </row>
    <row r="35" spans="1:12" ht="38.25">
      <c r="A35" s="227"/>
      <c r="B35" s="225"/>
      <c r="C35" s="217"/>
      <c r="D35" s="164" t="s">
        <v>329</v>
      </c>
      <c r="E35" s="165">
        <v>0</v>
      </c>
      <c r="F35" s="165">
        <v>0</v>
      </c>
      <c r="G35" s="165">
        <v>0</v>
      </c>
      <c r="H35" s="165">
        <v>0</v>
      </c>
      <c r="I35" s="165">
        <v>0</v>
      </c>
      <c r="J35" s="173">
        <v>0</v>
      </c>
      <c r="K35" s="204">
        <v>0</v>
      </c>
      <c r="L35" s="147"/>
    </row>
    <row r="36" spans="1:12" ht="25.5">
      <c r="A36" s="227"/>
      <c r="B36" s="225"/>
      <c r="C36" s="217"/>
      <c r="D36" s="164" t="s">
        <v>169</v>
      </c>
      <c r="E36" s="165">
        <f>E37+E38</f>
        <v>1048.04</v>
      </c>
      <c r="F36" s="165" t="s">
        <v>336</v>
      </c>
      <c r="G36" s="165" t="s">
        <v>336</v>
      </c>
      <c r="H36" s="165" t="s">
        <v>336</v>
      </c>
      <c r="I36" s="165">
        <f>I37</f>
        <v>1048.04</v>
      </c>
      <c r="J36" s="173">
        <f t="shared" si="17"/>
        <v>100</v>
      </c>
      <c r="K36" s="204" t="s">
        <v>336</v>
      </c>
      <c r="L36" s="147"/>
    </row>
    <row r="37" spans="1:12">
      <c r="A37" s="227"/>
      <c r="B37" s="225"/>
      <c r="C37" s="217"/>
      <c r="D37" s="164" t="s">
        <v>7</v>
      </c>
      <c r="E37" s="165">
        <v>1048.04</v>
      </c>
      <c r="F37" s="165">
        <v>1048.04</v>
      </c>
      <c r="G37" s="165">
        <v>1048.04</v>
      </c>
      <c r="H37" s="165">
        <v>1048.04</v>
      </c>
      <c r="I37" s="165">
        <v>1048.04</v>
      </c>
      <c r="J37" s="173">
        <f t="shared" si="17"/>
        <v>100</v>
      </c>
      <c r="K37" s="204">
        <v>100</v>
      </c>
      <c r="L37" s="147"/>
    </row>
    <row r="38" spans="1:12">
      <c r="A38" s="227"/>
      <c r="B38" s="225"/>
      <c r="C38" s="217"/>
      <c r="D38" s="164" t="s">
        <v>177</v>
      </c>
      <c r="E38" s="165">
        <v>0</v>
      </c>
      <c r="F38" s="165" t="s">
        <v>336</v>
      </c>
      <c r="G38" s="165" t="s">
        <v>336</v>
      </c>
      <c r="H38" s="165" t="s">
        <v>336</v>
      </c>
      <c r="I38" s="165">
        <v>0</v>
      </c>
      <c r="J38" s="173">
        <v>0</v>
      </c>
      <c r="K38" s="204" t="s">
        <v>336</v>
      </c>
      <c r="L38" s="147"/>
    </row>
    <row r="39" spans="1:12">
      <c r="A39" s="227"/>
      <c r="B39" s="225"/>
      <c r="C39" s="218"/>
      <c r="D39" s="164" t="s">
        <v>178</v>
      </c>
      <c r="E39" s="165">
        <v>0</v>
      </c>
      <c r="F39" s="165" t="s">
        <v>336</v>
      </c>
      <c r="G39" s="165" t="s">
        <v>336</v>
      </c>
      <c r="H39" s="165" t="s">
        <v>336</v>
      </c>
      <c r="I39" s="165">
        <v>0</v>
      </c>
      <c r="J39" s="173">
        <v>0</v>
      </c>
      <c r="K39" s="204" t="s">
        <v>336</v>
      </c>
      <c r="L39" s="147"/>
    </row>
    <row r="40" spans="1:12">
      <c r="A40" s="227"/>
      <c r="B40" s="225" t="s">
        <v>348</v>
      </c>
      <c r="C40" s="216" t="s">
        <v>315</v>
      </c>
      <c r="D40" s="164" t="s">
        <v>6</v>
      </c>
      <c r="E40" s="165">
        <f>E41+E42+E43+E45+E46+E47</f>
        <v>16849.329999999998</v>
      </c>
      <c r="F40" s="165" t="s">
        <v>336</v>
      </c>
      <c r="G40" s="165" t="s">
        <v>336</v>
      </c>
      <c r="H40" s="165" t="s">
        <v>336</v>
      </c>
      <c r="I40" s="165">
        <f>I41+I42+I43+I45+I46+I47</f>
        <v>16849.329999999998</v>
      </c>
      <c r="J40" s="173">
        <f t="shared" si="17"/>
        <v>100</v>
      </c>
      <c r="K40" s="204" t="s">
        <v>336</v>
      </c>
      <c r="L40" s="147"/>
    </row>
    <row r="41" spans="1:12">
      <c r="A41" s="227"/>
      <c r="B41" s="225"/>
      <c r="C41" s="217"/>
      <c r="D41" s="164" t="s">
        <v>176</v>
      </c>
      <c r="E41" s="165">
        <v>14995.9</v>
      </c>
      <c r="F41" s="165">
        <v>14995.9</v>
      </c>
      <c r="G41" s="165">
        <v>14995.9</v>
      </c>
      <c r="H41" s="165">
        <v>14995.9</v>
      </c>
      <c r="I41" s="165">
        <v>14995.9</v>
      </c>
      <c r="J41" s="173">
        <f t="shared" si="17"/>
        <v>100</v>
      </c>
      <c r="K41" s="204">
        <v>100</v>
      </c>
      <c r="L41" s="147"/>
    </row>
    <row r="42" spans="1:12" ht="25.5">
      <c r="A42" s="227"/>
      <c r="B42" s="225"/>
      <c r="C42" s="217"/>
      <c r="D42" s="164" t="s">
        <v>328</v>
      </c>
      <c r="E42" s="165">
        <v>0</v>
      </c>
      <c r="F42" s="165">
        <v>0</v>
      </c>
      <c r="G42" s="165">
        <v>0</v>
      </c>
      <c r="H42" s="165">
        <v>0</v>
      </c>
      <c r="I42" s="165">
        <v>0</v>
      </c>
      <c r="J42" s="173">
        <v>0</v>
      </c>
      <c r="K42" s="204">
        <v>0</v>
      </c>
      <c r="L42" s="147"/>
    </row>
    <row r="43" spans="1:12" ht="38.25">
      <c r="A43" s="227"/>
      <c r="B43" s="225"/>
      <c r="C43" s="217"/>
      <c r="D43" s="164" t="s">
        <v>329</v>
      </c>
      <c r="E43" s="165">
        <v>0</v>
      </c>
      <c r="F43" s="165">
        <v>0</v>
      </c>
      <c r="G43" s="165">
        <v>0</v>
      </c>
      <c r="H43" s="165">
        <v>0</v>
      </c>
      <c r="I43" s="165">
        <v>0</v>
      </c>
      <c r="J43" s="173">
        <v>0</v>
      </c>
      <c r="K43" s="204">
        <v>0</v>
      </c>
      <c r="L43" s="147"/>
    </row>
    <row r="44" spans="1:12" ht="25.5">
      <c r="A44" s="227"/>
      <c r="B44" s="225"/>
      <c r="C44" s="217"/>
      <c r="D44" s="164" t="s">
        <v>169</v>
      </c>
      <c r="E44" s="165">
        <v>1853.43</v>
      </c>
      <c r="F44" s="165" t="s">
        <v>336</v>
      </c>
      <c r="G44" s="165" t="s">
        <v>336</v>
      </c>
      <c r="H44" s="165" t="s">
        <v>336</v>
      </c>
      <c r="I44" s="165">
        <v>1853.43</v>
      </c>
      <c r="J44" s="173">
        <f t="shared" si="17"/>
        <v>100</v>
      </c>
      <c r="K44" s="204" t="s">
        <v>336</v>
      </c>
      <c r="L44" s="147"/>
    </row>
    <row r="45" spans="1:12">
      <c r="A45" s="227"/>
      <c r="B45" s="225"/>
      <c r="C45" s="217"/>
      <c r="D45" s="164" t="s">
        <v>7</v>
      </c>
      <c r="E45" s="165">
        <v>1853.43</v>
      </c>
      <c r="F45" s="165">
        <v>1853.43</v>
      </c>
      <c r="G45" s="165">
        <v>1853.43</v>
      </c>
      <c r="H45" s="165">
        <v>1853.43</v>
      </c>
      <c r="I45" s="165">
        <v>1853.43</v>
      </c>
      <c r="J45" s="173">
        <f t="shared" si="17"/>
        <v>100</v>
      </c>
      <c r="K45" s="204">
        <v>100</v>
      </c>
      <c r="L45" s="147"/>
    </row>
    <row r="46" spans="1:12">
      <c r="A46" s="227"/>
      <c r="B46" s="225"/>
      <c r="C46" s="217"/>
      <c r="D46" s="164" t="s">
        <v>177</v>
      </c>
      <c r="E46" s="165">
        <v>0</v>
      </c>
      <c r="F46" s="165" t="s">
        <v>336</v>
      </c>
      <c r="G46" s="165" t="s">
        <v>336</v>
      </c>
      <c r="H46" s="165" t="s">
        <v>336</v>
      </c>
      <c r="I46" s="165">
        <v>0</v>
      </c>
      <c r="J46" s="173">
        <v>0</v>
      </c>
      <c r="K46" s="204">
        <v>0</v>
      </c>
      <c r="L46" s="147"/>
    </row>
    <row r="47" spans="1:12">
      <c r="A47" s="227"/>
      <c r="B47" s="225"/>
      <c r="C47" s="218"/>
      <c r="D47" s="164" t="s">
        <v>178</v>
      </c>
      <c r="E47" s="165">
        <v>0</v>
      </c>
      <c r="F47" s="165" t="s">
        <v>336</v>
      </c>
      <c r="G47" s="165" t="s">
        <v>336</v>
      </c>
      <c r="H47" s="165" t="s">
        <v>336</v>
      </c>
      <c r="I47" s="165">
        <v>0</v>
      </c>
      <c r="J47" s="173">
        <v>0</v>
      </c>
      <c r="K47" s="204" t="s">
        <v>336</v>
      </c>
      <c r="L47" s="147"/>
    </row>
    <row r="48" spans="1:12">
      <c r="A48" s="227"/>
      <c r="B48" s="219" t="s">
        <v>350</v>
      </c>
      <c r="C48" s="219" t="s">
        <v>315</v>
      </c>
      <c r="D48" s="164" t="s">
        <v>6</v>
      </c>
      <c r="E48" s="170">
        <f>E56</f>
        <v>10574.039999999999</v>
      </c>
      <c r="F48" s="170" t="s">
        <v>346</v>
      </c>
      <c r="G48" s="170" t="s">
        <v>346</v>
      </c>
      <c r="H48" s="170" t="s">
        <v>346</v>
      </c>
      <c r="I48" s="170">
        <v>10574.039999999999</v>
      </c>
      <c r="J48" s="173">
        <f t="shared" si="17"/>
        <v>100</v>
      </c>
      <c r="K48" s="204" t="s">
        <v>336</v>
      </c>
      <c r="L48" s="147"/>
    </row>
    <row r="49" spans="1:12">
      <c r="A49" s="227"/>
      <c r="B49" s="220"/>
      <c r="C49" s="220"/>
      <c r="D49" s="164" t="s">
        <v>176</v>
      </c>
      <c r="E49" s="170">
        <f t="shared" ref="E49:E55" si="18">E57</f>
        <v>9410.9</v>
      </c>
      <c r="F49" s="170">
        <f t="shared" ref="F49:I49" si="19">F57</f>
        <v>9410.9</v>
      </c>
      <c r="G49" s="170">
        <f t="shared" si="19"/>
        <v>9410.9</v>
      </c>
      <c r="H49" s="170">
        <f t="shared" si="19"/>
        <v>9410.9</v>
      </c>
      <c r="I49" s="170">
        <f t="shared" si="19"/>
        <v>9410.9</v>
      </c>
      <c r="J49" s="173">
        <f t="shared" si="17"/>
        <v>100</v>
      </c>
      <c r="K49" s="204">
        <v>100</v>
      </c>
      <c r="L49" s="147"/>
    </row>
    <row r="50" spans="1:12" ht="25.5">
      <c r="A50" s="227"/>
      <c r="B50" s="220"/>
      <c r="C50" s="220"/>
      <c r="D50" s="164" t="s">
        <v>328</v>
      </c>
      <c r="E50" s="165">
        <f t="shared" si="18"/>
        <v>0</v>
      </c>
      <c r="F50" s="165">
        <v>0</v>
      </c>
      <c r="G50" s="165">
        <v>0</v>
      </c>
      <c r="H50" s="165">
        <v>0</v>
      </c>
      <c r="I50" s="165">
        <v>0</v>
      </c>
      <c r="J50" s="173">
        <v>0</v>
      </c>
      <c r="K50" s="204">
        <v>0</v>
      </c>
      <c r="L50" s="147"/>
    </row>
    <row r="51" spans="1:12" ht="38.25">
      <c r="A51" s="227"/>
      <c r="B51" s="220"/>
      <c r="C51" s="220"/>
      <c r="D51" s="164" t="s">
        <v>329</v>
      </c>
      <c r="E51" s="165">
        <f t="shared" si="18"/>
        <v>0</v>
      </c>
      <c r="F51" s="165">
        <v>0</v>
      </c>
      <c r="G51" s="165">
        <v>0</v>
      </c>
      <c r="H51" s="165">
        <v>0</v>
      </c>
      <c r="I51" s="165">
        <v>0</v>
      </c>
      <c r="J51" s="173">
        <v>0</v>
      </c>
      <c r="K51" s="204">
        <v>0</v>
      </c>
      <c r="L51" s="147"/>
    </row>
    <row r="52" spans="1:12" ht="25.5">
      <c r="A52" s="227"/>
      <c r="B52" s="220"/>
      <c r="C52" s="220"/>
      <c r="D52" s="164" t="s">
        <v>169</v>
      </c>
      <c r="E52" s="170">
        <f t="shared" si="18"/>
        <v>1163.1400000000001</v>
      </c>
      <c r="F52" s="170" t="s">
        <v>346</v>
      </c>
      <c r="G52" s="170" t="s">
        <v>346</v>
      </c>
      <c r="H52" s="170" t="s">
        <v>346</v>
      </c>
      <c r="I52" s="170">
        <v>1163.1400000000001</v>
      </c>
      <c r="J52" s="173">
        <f t="shared" si="17"/>
        <v>100</v>
      </c>
      <c r="K52" s="204" t="s">
        <v>336</v>
      </c>
      <c r="L52" s="147"/>
    </row>
    <row r="53" spans="1:12">
      <c r="A53" s="227"/>
      <c r="B53" s="220"/>
      <c r="C53" s="220"/>
      <c r="D53" s="164" t="s">
        <v>7</v>
      </c>
      <c r="E53" s="170">
        <f t="shared" si="18"/>
        <v>1163.1400000000001</v>
      </c>
      <c r="F53" s="170">
        <v>1163.1400000000001</v>
      </c>
      <c r="G53" s="170">
        <v>1163.1400000000001</v>
      </c>
      <c r="H53" s="170">
        <v>1163.1400000000001</v>
      </c>
      <c r="I53" s="170">
        <v>1163.1400000000001</v>
      </c>
      <c r="J53" s="173">
        <f t="shared" si="17"/>
        <v>100</v>
      </c>
      <c r="K53" s="204">
        <v>100</v>
      </c>
      <c r="L53" s="147"/>
    </row>
    <row r="54" spans="1:12">
      <c r="A54" s="227"/>
      <c r="B54" s="220"/>
      <c r="C54" s="220"/>
      <c r="D54" s="164" t="s">
        <v>177</v>
      </c>
      <c r="E54" s="170">
        <f t="shared" si="18"/>
        <v>0</v>
      </c>
      <c r="F54" s="170" t="s">
        <v>346</v>
      </c>
      <c r="G54" s="170" t="s">
        <v>346</v>
      </c>
      <c r="H54" s="170" t="s">
        <v>346</v>
      </c>
      <c r="I54" s="170">
        <v>0</v>
      </c>
      <c r="J54" s="173">
        <v>0</v>
      </c>
      <c r="K54" s="204">
        <v>0</v>
      </c>
      <c r="L54" s="147"/>
    </row>
    <row r="55" spans="1:12">
      <c r="A55" s="227"/>
      <c r="B55" s="221"/>
      <c r="C55" s="221"/>
      <c r="D55" s="164" t="s">
        <v>178</v>
      </c>
      <c r="E55" s="170">
        <f t="shared" si="18"/>
        <v>0</v>
      </c>
      <c r="F55" s="170" t="s">
        <v>346</v>
      </c>
      <c r="G55" s="170" t="s">
        <v>346</v>
      </c>
      <c r="H55" s="170" t="s">
        <v>346</v>
      </c>
      <c r="I55" s="170">
        <v>0</v>
      </c>
      <c r="J55" s="173">
        <v>0</v>
      </c>
      <c r="K55" s="204">
        <v>0</v>
      </c>
      <c r="L55" s="147"/>
    </row>
    <row r="56" spans="1:12">
      <c r="A56" s="227"/>
      <c r="B56" s="216" t="s">
        <v>351</v>
      </c>
      <c r="C56" s="216" t="s">
        <v>315</v>
      </c>
      <c r="D56" s="164" t="s">
        <v>6</v>
      </c>
      <c r="E56" s="170">
        <f>E57+E61+E63+E62</f>
        <v>10574.039999999999</v>
      </c>
      <c r="F56" s="170" t="s">
        <v>346</v>
      </c>
      <c r="G56" s="170" t="s">
        <v>346</v>
      </c>
      <c r="H56" s="170" t="s">
        <v>346</v>
      </c>
      <c r="I56" s="170">
        <f>I57+I61+I63+I62</f>
        <v>10574.039999999999</v>
      </c>
      <c r="J56" s="173">
        <f>I56/E56*100</f>
        <v>100</v>
      </c>
      <c r="K56" s="204" t="s">
        <v>336</v>
      </c>
      <c r="L56" s="147"/>
    </row>
    <row r="57" spans="1:12">
      <c r="A57" s="227"/>
      <c r="B57" s="217"/>
      <c r="C57" s="217"/>
      <c r="D57" s="164" t="s">
        <v>176</v>
      </c>
      <c r="E57" s="170">
        <v>9410.9</v>
      </c>
      <c r="F57" s="170">
        <v>9410.9</v>
      </c>
      <c r="G57" s="170">
        <v>9410.9</v>
      </c>
      <c r="H57" s="170">
        <v>9410.9</v>
      </c>
      <c r="I57" s="170">
        <v>9410.9</v>
      </c>
      <c r="J57" s="173">
        <f t="shared" si="17"/>
        <v>100</v>
      </c>
      <c r="K57" s="204">
        <v>100</v>
      </c>
      <c r="L57" s="147"/>
    </row>
    <row r="58" spans="1:12" ht="25.5">
      <c r="A58" s="227"/>
      <c r="B58" s="217"/>
      <c r="C58" s="217"/>
      <c r="D58" s="164" t="s">
        <v>328</v>
      </c>
      <c r="E58" s="165">
        <v>0</v>
      </c>
      <c r="F58" s="165">
        <v>0</v>
      </c>
      <c r="G58" s="165">
        <v>0</v>
      </c>
      <c r="H58" s="165">
        <v>0</v>
      </c>
      <c r="I58" s="165">
        <v>0</v>
      </c>
      <c r="J58" s="173">
        <v>0</v>
      </c>
      <c r="K58" s="204">
        <v>0</v>
      </c>
      <c r="L58" s="147"/>
    </row>
    <row r="59" spans="1:12" ht="38.25">
      <c r="A59" s="227"/>
      <c r="B59" s="217"/>
      <c r="C59" s="217"/>
      <c r="D59" s="164" t="s">
        <v>329</v>
      </c>
      <c r="E59" s="165">
        <v>0</v>
      </c>
      <c r="F59" s="165">
        <v>0</v>
      </c>
      <c r="G59" s="165">
        <v>0</v>
      </c>
      <c r="H59" s="165">
        <v>0</v>
      </c>
      <c r="I59" s="165">
        <v>0</v>
      </c>
      <c r="J59" s="173">
        <v>0</v>
      </c>
      <c r="K59" s="204">
        <v>0</v>
      </c>
      <c r="L59" s="147"/>
    </row>
    <row r="60" spans="1:12" ht="25.5">
      <c r="A60" s="227"/>
      <c r="B60" s="217"/>
      <c r="C60" s="217"/>
      <c r="D60" s="164" t="s">
        <v>169</v>
      </c>
      <c r="E60" s="170">
        <v>1163.1400000000001</v>
      </c>
      <c r="F60" s="170" t="s">
        <v>346</v>
      </c>
      <c r="G60" s="170" t="s">
        <v>346</v>
      </c>
      <c r="H60" s="170" t="s">
        <v>346</v>
      </c>
      <c r="I60" s="170">
        <v>1163.1400000000001</v>
      </c>
      <c r="J60" s="173">
        <f t="shared" si="17"/>
        <v>100</v>
      </c>
      <c r="K60" s="204" t="s">
        <v>336</v>
      </c>
      <c r="L60" s="147"/>
    </row>
    <row r="61" spans="1:12">
      <c r="A61" s="227"/>
      <c r="B61" s="217"/>
      <c r="C61" s="217"/>
      <c r="D61" s="164" t="s">
        <v>7</v>
      </c>
      <c r="E61" s="170">
        <v>1163.1400000000001</v>
      </c>
      <c r="F61" s="170">
        <v>1163.1400000000001</v>
      </c>
      <c r="G61" s="170">
        <v>1163.1400000000001</v>
      </c>
      <c r="H61" s="170">
        <v>1163.1400000000001</v>
      </c>
      <c r="I61" s="170">
        <v>1163.1400000000001</v>
      </c>
      <c r="J61" s="173">
        <f t="shared" si="17"/>
        <v>100</v>
      </c>
      <c r="K61" s="204">
        <v>100</v>
      </c>
      <c r="L61" s="147"/>
    </row>
    <row r="62" spans="1:12">
      <c r="A62" s="227"/>
      <c r="B62" s="217"/>
      <c r="C62" s="217"/>
      <c r="D62" s="164" t="s">
        <v>177</v>
      </c>
      <c r="E62" s="170">
        <v>0</v>
      </c>
      <c r="F62" s="170" t="s">
        <v>346</v>
      </c>
      <c r="G62" s="170" t="s">
        <v>346</v>
      </c>
      <c r="H62" s="170" t="s">
        <v>346</v>
      </c>
      <c r="I62" s="170">
        <v>0</v>
      </c>
      <c r="J62" s="173">
        <v>0</v>
      </c>
      <c r="K62" s="204">
        <v>0</v>
      </c>
      <c r="L62" s="147"/>
    </row>
    <row r="63" spans="1:12">
      <c r="A63" s="227"/>
      <c r="B63" s="218"/>
      <c r="C63" s="218"/>
      <c r="D63" s="164" t="s">
        <v>178</v>
      </c>
      <c r="E63" s="170">
        <v>0</v>
      </c>
      <c r="F63" s="170" t="s">
        <v>346</v>
      </c>
      <c r="G63" s="170" t="s">
        <v>346</v>
      </c>
      <c r="H63" s="170" t="s">
        <v>346</v>
      </c>
      <c r="I63" s="170">
        <v>0</v>
      </c>
      <c r="J63" s="173">
        <v>0</v>
      </c>
      <c r="K63" s="204">
        <v>0</v>
      </c>
      <c r="L63" s="147"/>
    </row>
    <row r="64" spans="1:12">
      <c r="A64" s="227"/>
      <c r="B64" s="219" t="s">
        <v>299</v>
      </c>
      <c r="C64" s="219" t="s">
        <v>315</v>
      </c>
      <c r="D64" s="164" t="s">
        <v>6</v>
      </c>
      <c r="E64" s="165">
        <f>E65+E69+E70+E71</f>
        <v>382011.19</v>
      </c>
      <c r="F64" s="170" t="s">
        <v>346</v>
      </c>
      <c r="G64" s="170" t="s">
        <v>346</v>
      </c>
      <c r="H64" s="170" t="s">
        <v>346</v>
      </c>
      <c r="I64" s="165">
        <f>I65+I69+I70+I71</f>
        <v>382003.1</v>
      </c>
      <c r="J64" s="278">
        <f t="shared" si="17"/>
        <v>99.99788226098822</v>
      </c>
      <c r="K64" s="204" t="s">
        <v>336</v>
      </c>
      <c r="L64" s="147"/>
    </row>
    <row r="65" spans="1:12" ht="25.5">
      <c r="A65" s="227"/>
      <c r="B65" s="220"/>
      <c r="C65" s="220"/>
      <c r="D65" s="164" t="s">
        <v>8</v>
      </c>
      <c r="E65" s="165">
        <v>0</v>
      </c>
      <c r="F65" s="165">
        <v>0</v>
      </c>
      <c r="G65" s="165">
        <v>0</v>
      </c>
      <c r="H65" s="165">
        <v>0</v>
      </c>
      <c r="I65" s="165">
        <v>0</v>
      </c>
      <c r="J65" s="173">
        <v>0</v>
      </c>
      <c r="K65" s="204">
        <v>0</v>
      </c>
      <c r="L65" s="147"/>
    </row>
    <row r="66" spans="1:12" ht="25.5">
      <c r="A66" s="227"/>
      <c r="B66" s="220"/>
      <c r="C66" s="220"/>
      <c r="D66" s="164" t="s">
        <v>328</v>
      </c>
      <c r="E66" s="165">
        <v>0</v>
      </c>
      <c r="F66" s="165">
        <v>0</v>
      </c>
      <c r="G66" s="165">
        <v>0</v>
      </c>
      <c r="H66" s="165">
        <v>0</v>
      </c>
      <c r="I66" s="165">
        <v>0</v>
      </c>
      <c r="J66" s="173">
        <v>0</v>
      </c>
      <c r="K66" s="204">
        <v>0</v>
      </c>
      <c r="L66" s="147"/>
    </row>
    <row r="67" spans="1:12" ht="38.25">
      <c r="A67" s="227"/>
      <c r="B67" s="220"/>
      <c r="C67" s="220"/>
      <c r="D67" s="164" t="s">
        <v>329</v>
      </c>
      <c r="E67" s="165">
        <v>0</v>
      </c>
      <c r="F67" s="165">
        <v>0</v>
      </c>
      <c r="G67" s="165">
        <v>0</v>
      </c>
      <c r="H67" s="165">
        <v>0</v>
      </c>
      <c r="I67" s="165">
        <v>0</v>
      </c>
      <c r="J67" s="173">
        <v>0</v>
      </c>
      <c r="K67" s="204">
        <v>0</v>
      </c>
      <c r="L67" s="147"/>
    </row>
    <row r="68" spans="1:12" ht="25.5">
      <c r="A68" s="227"/>
      <c r="B68" s="220"/>
      <c r="C68" s="220"/>
      <c r="D68" s="164" t="s">
        <v>169</v>
      </c>
      <c r="E68" s="165">
        <f>E69+E70</f>
        <v>381586.19</v>
      </c>
      <c r="F68" s="165" t="s">
        <v>346</v>
      </c>
      <c r="G68" s="165" t="s">
        <v>346</v>
      </c>
      <c r="H68" s="165" t="s">
        <v>346</v>
      </c>
      <c r="I68" s="165">
        <f>I69+I70</f>
        <v>381578.1</v>
      </c>
      <c r="J68" s="278">
        <f t="shared" si="17"/>
        <v>99.997879902309876</v>
      </c>
      <c r="K68" s="204" t="s">
        <v>336</v>
      </c>
      <c r="L68" s="147"/>
    </row>
    <row r="69" spans="1:12">
      <c r="A69" s="227"/>
      <c r="B69" s="220"/>
      <c r="C69" s="220"/>
      <c r="D69" s="164" t="s">
        <v>7</v>
      </c>
      <c r="E69" s="165">
        <v>299818.19</v>
      </c>
      <c r="F69" s="165">
        <v>299818.19</v>
      </c>
      <c r="G69" s="165">
        <v>299818.19</v>
      </c>
      <c r="H69" s="165">
        <v>299810.09999999998</v>
      </c>
      <c r="I69" s="165">
        <v>299810.09999999998</v>
      </c>
      <c r="J69" s="278">
        <f t="shared" si="17"/>
        <v>99.99730169807242</v>
      </c>
      <c r="K69" s="204">
        <v>100</v>
      </c>
      <c r="L69" s="147"/>
    </row>
    <row r="70" spans="1:12">
      <c r="A70" s="227"/>
      <c r="B70" s="220"/>
      <c r="C70" s="220"/>
      <c r="D70" s="164" t="s">
        <v>170</v>
      </c>
      <c r="E70" s="165">
        <v>81768</v>
      </c>
      <c r="F70" s="165" t="s">
        <v>346</v>
      </c>
      <c r="G70" s="165" t="s">
        <v>346</v>
      </c>
      <c r="H70" s="165" t="s">
        <v>346</v>
      </c>
      <c r="I70" s="165">
        <v>81768</v>
      </c>
      <c r="J70" s="173">
        <f t="shared" si="17"/>
        <v>100</v>
      </c>
      <c r="K70" s="204" t="s">
        <v>336</v>
      </c>
      <c r="L70" s="147"/>
    </row>
    <row r="71" spans="1:12">
      <c r="A71" s="227"/>
      <c r="B71" s="221"/>
      <c r="C71" s="221"/>
      <c r="D71" s="164" t="s">
        <v>171</v>
      </c>
      <c r="E71" s="165">
        <v>425</v>
      </c>
      <c r="F71" s="165" t="s">
        <v>346</v>
      </c>
      <c r="G71" s="165" t="s">
        <v>346</v>
      </c>
      <c r="H71" s="165" t="s">
        <v>346</v>
      </c>
      <c r="I71" s="165">
        <v>425</v>
      </c>
      <c r="J71" s="173">
        <f t="shared" si="17"/>
        <v>100</v>
      </c>
      <c r="K71" s="204" t="s">
        <v>336</v>
      </c>
      <c r="L71" s="147"/>
    </row>
    <row r="72" spans="1:12">
      <c r="A72" s="227"/>
      <c r="B72" s="219" t="s">
        <v>300</v>
      </c>
      <c r="C72" s="219" t="s">
        <v>315</v>
      </c>
      <c r="D72" s="164" t="s">
        <v>6</v>
      </c>
      <c r="E72" s="165">
        <f>E77+E78+E79+E73</f>
        <v>958117.2300000001</v>
      </c>
      <c r="F72" s="165" t="s">
        <v>346</v>
      </c>
      <c r="G72" s="165" t="s">
        <v>346</v>
      </c>
      <c r="H72" s="165" t="s">
        <v>346</v>
      </c>
      <c r="I72" s="165">
        <f>I77+I78+I79+I73</f>
        <v>958116.97000000009</v>
      </c>
      <c r="J72" s="173">
        <f t="shared" si="17"/>
        <v>99.999972863445947</v>
      </c>
      <c r="K72" s="204" t="s">
        <v>336</v>
      </c>
      <c r="L72" s="147"/>
    </row>
    <row r="73" spans="1:12">
      <c r="A73" s="227"/>
      <c r="B73" s="220"/>
      <c r="C73" s="220"/>
      <c r="D73" s="164" t="s">
        <v>176</v>
      </c>
      <c r="E73" s="165">
        <v>0</v>
      </c>
      <c r="F73" s="165">
        <v>0</v>
      </c>
      <c r="G73" s="165">
        <v>0</v>
      </c>
      <c r="H73" s="165">
        <v>0</v>
      </c>
      <c r="I73" s="165">
        <v>0</v>
      </c>
      <c r="J73" s="173">
        <v>0</v>
      </c>
      <c r="K73" s="204">
        <v>0</v>
      </c>
      <c r="L73" s="147"/>
    </row>
    <row r="74" spans="1:12" ht="25.5">
      <c r="A74" s="227"/>
      <c r="B74" s="220"/>
      <c r="C74" s="220"/>
      <c r="D74" s="164" t="s">
        <v>328</v>
      </c>
      <c r="E74" s="165">
        <v>0</v>
      </c>
      <c r="F74" s="165">
        <v>0</v>
      </c>
      <c r="G74" s="165">
        <v>0</v>
      </c>
      <c r="H74" s="165">
        <v>0</v>
      </c>
      <c r="I74" s="165">
        <v>0</v>
      </c>
      <c r="J74" s="173">
        <v>0</v>
      </c>
      <c r="K74" s="204">
        <v>0</v>
      </c>
      <c r="L74" s="147"/>
    </row>
    <row r="75" spans="1:12" ht="38.25">
      <c r="A75" s="227"/>
      <c r="B75" s="220"/>
      <c r="C75" s="220"/>
      <c r="D75" s="164" t="s">
        <v>329</v>
      </c>
      <c r="E75" s="165">
        <v>0</v>
      </c>
      <c r="F75" s="165">
        <v>0</v>
      </c>
      <c r="G75" s="165">
        <v>0</v>
      </c>
      <c r="H75" s="165">
        <v>0</v>
      </c>
      <c r="I75" s="165">
        <v>0</v>
      </c>
      <c r="J75" s="173">
        <v>0</v>
      </c>
      <c r="K75" s="204">
        <v>0</v>
      </c>
      <c r="L75" s="147"/>
    </row>
    <row r="76" spans="1:12" ht="25.5">
      <c r="A76" s="227"/>
      <c r="B76" s="220"/>
      <c r="C76" s="220"/>
      <c r="D76" s="164" t="s">
        <v>169</v>
      </c>
      <c r="E76" s="165">
        <f>E77+E78</f>
        <v>949181.93</v>
      </c>
      <c r="F76" s="165" t="s">
        <v>346</v>
      </c>
      <c r="G76" s="165" t="s">
        <v>346</v>
      </c>
      <c r="H76" s="165" t="s">
        <v>346</v>
      </c>
      <c r="I76" s="165">
        <f>I77+I78</f>
        <v>949181.67</v>
      </c>
      <c r="J76" s="173">
        <f t="shared" si="17"/>
        <v>99.999972607990955</v>
      </c>
      <c r="K76" s="204" t="s">
        <v>336</v>
      </c>
      <c r="L76" s="147"/>
    </row>
    <row r="77" spans="1:12">
      <c r="A77" s="227"/>
      <c r="B77" s="220"/>
      <c r="C77" s="220"/>
      <c r="D77" s="164" t="s">
        <v>7</v>
      </c>
      <c r="E77" s="165">
        <v>857363.13</v>
      </c>
      <c r="F77" s="165">
        <v>857363.13</v>
      </c>
      <c r="G77" s="165">
        <v>857363.13</v>
      </c>
      <c r="H77" s="165">
        <v>857362.87</v>
      </c>
      <c r="I77" s="165">
        <v>857362.87</v>
      </c>
      <c r="J77" s="173">
        <f t="shared" si="17"/>
        <v>99.999969674459877</v>
      </c>
      <c r="K77" s="204">
        <v>100</v>
      </c>
      <c r="L77" s="147"/>
    </row>
    <row r="78" spans="1:12">
      <c r="A78" s="227"/>
      <c r="B78" s="220"/>
      <c r="C78" s="220"/>
      <c r="D78" s="164" t="s">
        <v>177</v>
      </c>
      <c r="E78" s="165">
        <v>91818.8</v>
      </c>
      <c r="F78" s="165" t="s">
        <v>346</v>
      </c>
      <c r="G78" s="165" t="s">
        <v>346</v>
      </c>
      <c r="H78" s="165" t="s">
        <v>346</v>
      </c>
      <c r="I78" s="165">
        <v>91818.8</v>
      </c>
      <c r="J78" s="173">
        <f t="shared" si="17"/>
        <v>100</v>
      </c>
      <c r="K78" s="204" t="s">
        <v>336</v>
      </c>
      <c r="L78" s="147"/>
    </row>
    <row r="79" spans="1:12">
      <c r="A79" s="227"/>
      <c r="B79" s="221"/>
      <c r="C79" s="221"/>
      <c r="D79" s="164" t="s">
        <v>178</v>
      </c>
      <c r="E79" s="165">
        <v>8935.2999999999993</v>
      </c>
      <c r="F79" s="165" t="s">
        <v>346</v>
      </c>
      <c r="G79" s="165" t="s">
        <v>346</v>
      </c>
      <c r="H79" s="165" t="s">
        <v>346</v>
      </c>
      <c r="I79" s="165">
        <v>8935.2999999999993</v>
      </c>
      <c r="J79" s="173">
        <f t="shared" si="17"/>
        <v>100</v>
      </c>
      <c r="K79" s="204" t="s">
        <v>336</v>
      </c>
      <c r="L79" s="147"/>
    </row>
    <row r="80" spans="1:12">
      <c r="A80" s="227"/>
      <c r="B80" s="219" t="s">
        <v>301</v>
      </c>
      <c r="C80" s="219" t="s">
        <v>315</v>
      </c>
      <c r="D80" s="164" t="s">
        <v>6</v>
      </c>
      <c r="E80" s="165">
        <f>E81+E82+E83+E85+E86+E87</f>
        <v>304973.68</v>
      </c>
      <c r="F80" s="165" t="s">
        <v>346</v>
      </c>
      <c r="G80" s="165" t="s">
        <v>346</v>
      </c>
      <c r="H80" s="165" t="s">
        <v>346</v>
      </c>
      <c r="I80" s="165">
        <f>I81+I82+I83+I85+I86+I87</f>
        <v>304973.35000000003</v>
      </c>
      <c r="J80" s="173">
        <f t="shared" si="17"/>
        <v>99.99989179394106</v>
      </c>
      <c r="K80" s="204" t="s">
        <v>336</v>
      </c>
      <c r="L80" s="147"/>
    </row>
    <row r="81" spans="1:12">
      <c r="A81" s="227"/>
      <c r="B81" s="220"/>
      <c r="C81" s="220"/>
      <c r="D81" s="164" t="s">
        <v>176</v>
      </c>
      <c r="E81" s="165">
        <v>0</v>
      </c>
      <c r="F81" s="165">
        <v>0</v>
      </c>
      <c r="G81" s="165">
        <v>0</v>
      </c>
      <c r="H81" s="165">
        <v>0</v>
      </c>
      <c r="I81" s="165">
        <v>0</v>
      </c>
      <c r="J81" s="173">
        <v>0</v>
      </c>
      <c r="K81" s="204">
        <v>0</v>
      </c>
      <c r="L81" s="147"/>
    </row>
    <row r="82" spans="1:12" ht="25.5">
      <c r="A82" s="227"/>
      <c r="B82" s="220"/>
      <c r="C82" s="220"/>
      <c r="D82" s="164" t="s">
        <v>328</v>
      </c>
      <c r="E82" s="165">
        <v>0</v>
      </c>
      <c r="F82" s="165">
        <v>0</v>
      </c>
      <c r="G82" s="165">
        <v>0</v>
      </c>
      <c r="H82" s="165">
        <v>0</v>
      </c>
      <c r="I82" s="165">
        <v>0</v>
      </c>
      <c r="J82" s="173">
        <v>0</v>
      </c>
      <c r="K82" s="204">
        <v>0</v>
      </c>
      <c r="L82" s="147"/>
    </row>
    <row r="83" spans="1:12" ht="38.25">
      <c r="A83" s="227"/>
      <c r="B83" s="220"/>
      <c r="C83" s="220"/>
      <c r="D83" s="164" t="s">
        <v>329</v>
      </c>
      <c r="E83" s="165">
        <v>0</v>
      </c>
      <c r="F83" s="165">
        <v>0</v>
      </c>
      <c r="G83" s="165">
        <v>0</v>
      </c>
      <c r="H83" s="165">
        <v>0</v>
      </c>
      <c r="I83" s="165">
        <v>0</v>
      </c>
      <c r="J83" s="173">
        <v>0</v>
      </c>
      <c r="K83" s="204">
        <v>0</v>
      </c>
      <c r="L83" s="147"/>
    </row>
    <row r="84" spans="1:12" ht="25.5">
      <c r="A84" s="227"/>
      <c r="B84" s="220"/>
      <c r="C84" s="220"/>
      <c r="D84" s="164" t="s">
        <v>169</v>
      </c>
      <c r="E84" s="165">
        <f>E85</f>
        <v>287654.48</v>
      </c>
      <c r="F84" s="165" t="s">
        <v>346</v>
      </c>
      <c r="G84" s="165" t="s">
        <v>346</v>
      </c>
      <c r="H84" s="165" t="s">
        <v>346</v>
      </c>
      <c r="I84" s="165">
        <f>I85</f>
        <v>287654.15000000002</v>
      </c>
      <c r="J84" s="173">
        <f t="shared" si="17"/>
        <v>99.999885279033379</v>
      </c>
      <c r="K84" s="204" t="s">
        <v>336</v>
      </c>
      <c r="L84" s="147"/>
    </row>
    <row r="85" spans="1:12">
      <c r="A85" s="227"/>
      <c r="B85" s="220"/>
      <c r="C85" s="220"/>
      <c r="D85" s="164" t="s">
        <v>7</v>
      </c>
      <c r="E85" s="165">
        <v>287654.48</v>
      </c>
      <c r="F85" s="165">
        <v>287654.48</v>
      </c>
      <c r="G85" s="165">
        <v>287654.48</v>
      </c>
      <c r="H85" s="165">
        <v>287654.15000000002</v>
      </c>
      <c r="I85" s="165">
        <v>287654.15000000002</v>
      </c>
      <c r="J85" s="173">
        <f t="shared" si="17"/>
        <v>99.999885279033379</v>
      </c>
      <c r="K85" s="204">
        <v>100</v>
      </c>
      <c r="L85" s="147"/>
    </row>
    <row r="86" spans="1:12">
      <c r="A86" s="227"/>
      <c r="B86" s="220"/>
      <c r="C86" s="220"/>
      <c r="D86" s="164" t="s">
        <v>177</v>
      </c>
      <c r="E86" s="165">
        <v>0</v>
      </c>
      <c r="F86" s="165" t="s">
        <v>346</v>
      </c>
      <c r="G86" s="165" t="s">
        <v>346</v>
      </c>
      <c r="H86" s="165" t="s">
        <v>346</v>
      </c>
      <c r="I86" s="165">
        <v>0</v>
      </c>
      <c r="J86" s="173">
        <v>0</v>
      </c>
      <c r="K86" s="204" t="s">
        <v>336</v>
      </c>
      <c r="L86" s="147"/>
    </row>
    <row r="87" spans="1:12">
      <c r="A87" s="227"/>
      <c r="B87" s="221"/>
      <c r="C87" s="221"/>
      <c r="D87" s="164" t="s">
        <v>178</v>
      </c>
      <c r="E87" s="165">
        <v>17319.2</v>
      </c>
      <c r="F87" s="165" t="s">
        <v>346</v>
      </c>
      <c r="G87" s="165" t="s">
        <v>346</v>
      </c>
      <c r="H87" s="165" t="s">
        <v>346</v>
      </c>
      <c r="I87" s="165">
        <v>17319.2</v>
      </c>
      <c r="J87" s="173">
        <f t="shared" si="17"/>
        <v>100</v>
      </c>
      <c r="K87" s="204" t="s">
        <v>336</v>
      </c>
      <c r="L87" s="147"/>
    </row>
    <row r="88" spans="1:12">
      <c r="A88" s="227"/>
      <c r="B88" s="219" t="s">
        <v>375</v>
      </c>
      <c r="C88" s="219" t="s">
        <v>315</v>
      </c>
      <c r="D88" s="164" t="s">
        <v>6</v>
      </c>
      <c r="E88" s="165">
        <v>632065.92999999993</v>
      </c>
      <c r="F88" s="165" t="s">
        <v>346</v>
      </c>
      <c r="G88" s="165" t="s">
        <v>346</v>
      </c>
      <c r="H88" s="165" t="s">
        <v>346</v>
      </c>
      <c r="I88" s="165">
        <f>I89+I90+I91+I93+I94+I95</f>
        <v>632065.86</v>
      </c>
      <c r="J88" s="173">
        <f t="shared" si="17"/>
        <v>99.999988925205969</v>
      </c>
      <c r="K88" s="204" t="s">
        <v>336</v>
      </c>
      <c r="L88" s="147"/>
    </row>
    <row r="89" spans="1:12">
      <c r="A89" s="227"/>
      <c r="B89" s="220"/>
      <c r="C89" s="220"/>
      <c r="D89" s="164" t="s">
        <v>176</v>
      </c>
      <c r="E89" s="165">
        <v>0</v>
      </c>
      <c r="F89" s="165">
        <v>0</v>
      </c>
      <c r="G89" s="165">
        <v>0</v>
      </c>
      <c r="H89" s="165">
        <v>0</v>
      </c>
      <c r="I89" s="165">
        <v>0</v>
      </c>
      <c r="J89" s="173">
        <v>0</v>
      </c>
      <c r="K89" s="204">
        <v>0</v>
      </c>
      <c r="L89" s="147"/>
    </row>
    <row r="90" spans="1:12" ht="25.5">
      <c r="A90" s="227"/>
      <c r="B90" s="220"/>
      <c r="C90" s="220"/>
      <c r="D90" s="164" t="s">
        <v>328</v>
      </c>
      <c r="E90" s="165">
        <v>0</v>
      </c>
      <c r="F90" s="165">
        <v>0</v>
      </c>
      <c r="G90" s="165">
        <v>0</v>
      </c>
      <c r="H90" s="165">
        <v>0</v>
      </c>
      <c r="I90" s="165">
        <v>0</v>
      </c>
      <c r="J90" s="173">
        <v>0</v>
      </c>
      <c r="K90" s="204">
        <v>0</v>
      </c>
      <c r="L90" s="147"/>
    </row>
    <row r="91" spans="1:12" ht="38.25">
      <c r="A91" s="227"/>
      <c r="B91" s="220"/>
      <c r="C91" s="220"/>
      <c r="D91" s="164" t="s">
        <v>329</v>
      </c>
      <c r="E91" s="165">
        <v>0</v>
      </c>
      <c r="F91" s="165">
        <v>0</v>
      </c>
      <c r="G91" s="165">
        <v>0</v>
      </c>
      <c r="H91" s="165">
        <v>0</v>
      </c>
      <c r="I91" s="165">
        <v>0</v>
      </c>
      <c r="J91" s="173">
        <v>0</v>
      </c>
      <c r="K91" s="204">
        <v>0</v>
      </c>
      <c r="L91" s="147"/>
    </row>
    <row r="92" spans="1:12" ht="25.5">
      <c r="A92" s="227"/>
      <c r="B92" s="220"/>
      <c r="C92" s="220"/>
      <c r="D92" s="164" t="s">
        <v>169</v>
      </c>
      <c r="E92" s="165">
        <f>E93+E94</f>
        <v>625322.92999999993</v>
      </c>
      <c r="F92" s="165" t="s">
        <v>346</v>
      </c>
      <c r="G92" s="165" t="s">
        <v>346</v>
      </c>
      <c r="H92" s="165" t="s">
        <v>346</v>
      </c>
      <c r="I92" s="165">
        <f>I93+I94</f>
        <v>625322.86</v>
      </c>
      <c r="J92" s="173">
        <f t="shared" si="17"/>
        <v>99.999988805783929</v>
      </c>
      <c r="K92" s="204">
        <v>100</v>
      </c>
      <c r="L92" s="147"/>
    </row>
    <row r="93" spans="1:12">
      <c r="A93" s="227"/>
      <c r="B93" s="220"/>
      <c r="C93" s="220"/>
      <c r="D93" s="164" t="s">
        <v>7</v>
      </c>
      <c r="E93" s="174">
        <v>178842.06</v>
      </c>
      <c r="F93" s="174">
        <v>178842.06</v>
      </c>
      <c r="G93" s="174">
        <v>178842.06</v>
      </c>
      <c r="H93" s="174">
        <v>178841.99</v>
      </c>
      <c r="I93" s="174">
        <v>178841.99</v>
      </c>
      <c r="J93" s="173">
        <f t="shared" si="17"/>
        <v>99.999960859319103</v>
      </c>
      <c r="K93" s="204">
        <v>100</v>
      </c>
      <c r="L93" s="147"/>
    </row>
    <row r="94" spans="1:12">
      <c r="A94" s="227"/>
      <c r="B94" s="220"/>
      <c r="C94" s="220"/>
      <c r="D94" s="164" t="s">
        <v>177</v>
      </c>
      <c r="E94" s="165">
        <v>446480.87</v>
      </c>
      <c r="F94" s="165" t="s">
        <v>346</v>
      </c>
      <c r="G94" s="165" t="s">
        <v>346</v>
      </c>
      <c r="H94" s="165" t="s">
        <v>346</v>
      </c>
      <c r="I94" s="165">
        <v>446480.87</v>
      </c>
      <c r="J94" s="173">
        <f t="shared" si="17"/>
        <v>100</v>
      </c>
      <c r="K94" s="204" t="s">
        <v>336</v>
      </c>
      <c r="L94" s="147"/>
    </row>
    <row r="95" spans="1:12">
      <c r="A95" s="227"/>
      <c r="B95" s="221"/>
      <c r="C95" s="221"/>
      <c r="D95" s="164" t="s">
        <v>178</v>
      </c>
      <c r="E95" s="165">
        <v>6743</v>
      </c>
      <c r="F95" s="165" t="s">
        <v>346</v>
      </c>
      <c r="G95" s="165" t="s">
        <v>346</v>
      </c>
      <c r="H95" s="165" t="s">
        <v>346</v>
      </c>
      <c r="I95" s="165">
        <v>6743</v>
      </c>
      <c r="J95" s="173">
        <f t="shared" si="17"/>
        <v>100</v>
      </c>
      <c r="K95" s="204" t="s">
        <v>336</v>
      </c>
      <c r="L95" s="147"/>
    </row>
    <row r="96" spans="1:12">
      <c r="A96" s="227"/>
      <c r="B96" s="219" t="s">
        <v>376</v>
      </c>
      <c r="C96" s="219" t="s">
        <v>315</v>
      </c>
      <c r="D96" s="164" t="s">
        <v>6</v>
      </c>
      <c r="E96" s="165">
        <v>1411594.71</v>
      </c>
      <c r="F96" s="165" t="s">
        <v>346</v>
      </c>
      <c r="G96" s="165" t="s">
        <v>346</v>
      </c>
      <c r="H96" s="165" t="s">
        <v>346</v>
      </c>
      <c r="I96" s="165">
        <f>I101+I102+I103</f>
        <v>1411586.3900000001</v>
      </c>
      <c r="J96" s="173">
        <f t="shared" si="17"/>
        <v>99.9994105956943</v>
      </c>
      <c r="K96" s="204" t="s">
        <v>336</v>
      </c>
      <c r="L96" s="147"/>
    </row>
    <row r="97" spans="1:12">
      <c r="A97" s="227"/>
      <c r="B97" s="220"/>
      <c r="C97" s="220"/>
      <c r="D97" s="164" t="s">
        <v>176</v>
      </c>
      <c r="E97" s="165">
        <v>0</v>
      </c>
      <c r="F97" s="165">
        <v>0</v>
      </c>
      <c r="G97" s="165">
        <v>0</v>
      </c>
      <c r="H97" s="165">
        <v>0</v>
      </c>
      <c r="I97" s="165">
        <v>0</v>
      </c>
      <c r="J97" s="173">
        <v>0</v>
      </c>
      <c r="K97" s="204">
        <v>0</v>
      </c>
      <c r="L97" s="147"/>
    </row>
    <row r="98" spans="1:12" ht="25.5">
      <c r="A98" s="227"/>
      <c r="B98" s="220"/>
      <c r="C98" s="220"/>
      <c r="D98" s="164" t="s">
        <v>328</v>
      </c>
      <c r="E98" s="165">
        <v>0</v>
      </c>
      <c r="F98" s="165">
        <v>0</v>
      </c>
      <c r="G98" s="165">
        <v>0</v>
      </c>
      <c r="H98" s="165">
        <v>0</v>
      </c>
      <c r="I98" s="165">
        <v>0</v>
      </c>
      <c r="J98" s="173">
        <v>0</v>
      </c>
      <c r="K98" s="204">
        <v>0</v>
      </c>
      <c r="L98" s="147"/>
    </row>
    <row r="99" spans="1:12" ht="38.25">
      <c r="A99" s="227"/>
      <c r="B99" s="220"/>
      <c r="C99" s="220"/>
      <c r="D99" s="164" t="s">
        <v>329</v>
      </c>
      <c r="E99" s="165">
        <v>0</v>
      </c>
      <c r="F99" s="165">
        <v>0</v>
      </c>
      <c r="G99" s="165">
        <v>0</v>
      </c>
      <c r="H99" s="165">
        <v>0</v>
      </c>
      <c r="I99" s="165">
        <v>0</v>
      </c>
      <c r="J99" s="173">
        <v>0</v>
      </c>
      <c r="K99" s="204">
        <v>0</v>
      </c>
      <c r="L99" s="147"/>
    </row>
    <row r="100" spans="1:12" ht="25.5">
      <c r="A100" s="227"/>
      <c r="B100" s="220"/>
      <c r="C100" s="220"/>
      <c r="D100" s="164" t="s">
        <v>169</v>
      </c>
      <c r="E100" s="165">
        <f>E101+E102</f>
        <v>1394319.6099999999</v>
      </c>
      <c r="F100" s="165" t="s">
        <v>346</v>
      </c>
      <c r="G100" s="165" t="s">
        <v>346</v>
      </c>
      <c r="H100" s="165" t="s">
        <v>346</v>
      </c>
      <c r="I100" s="165">
        <f>I101+I102</f>
        <v>1394311.29</v>
      </c>
      <c r="J100" s="278">
        <f t="shared" ref="J100:J101" si="20">I100/E100*100</f>
        <v>99.999403293194746</v>
      </c>
      <c r="K100" s="204" t="s">
        <v>336</v>
      </c>
      <c r="L100" s="147"/>
    </row>
    <row r="101" spans="1:12">
      <c r="A101" s="227"/>
      <c r="B101" s="220"/>
      <c r="C101" s="220"/>
      <c r="D101" s="164" t="s">
        <v>7</v>
      </c>
      <c r="E101" s="165">
        <v>247500.71</v>
      </c>
      <c r="F101" s="165">
        <v>247500.71</v>
      </c>
      <c r="G101" s="165">
        <v>247500.71</v>
      </c>
      <c r="H101" s="165">
        <v>247492.39</v>
      </c>
      <c r="I101" s="165">
        <v>247492.39</v>
      </c>
      <c r="J101" s="278">
        <f t="shared" si="20"/>
        <v>99.996638393481788</v>
      </c>
      <c r="K101" s="204">
        <v>100</v>
      </c>
      <c r="L101" s="147"/>
    </row>
    <row r="102" spans="1:12">
      <c r="A102" s="227"/>
      <c r="B102" s="220"/>
      <c r="C102" s="220"/>
      <c r="D102" s="164" t="s">
        <v>177</v>
      </c>
      <c r="E102" s="165">
        <v>1146818.8999999999</v>
      </c>
      <c r="F102" s="165" t="s">
        <v>346</v>
      </c>
      <c r="G102" s="165" t="s">
        <v>346</v>
      </c>
      <c r="H102" s="165" t="s">
        <v>346</v>
      </c>
      <c r="I102" s="165">
        <v>1146818.8999999999</v>
      </c>
      <c r="J102" s="173">
        <f t="shared" ref="J102:J103" si="21">I102/E102*100</f>
        <v>100</v>
      </c>
      <c r="K102" s="204" t="s">
        <v>336</v>
      </c>
      <c r="L102" s="147"/>
    </row>
    <row r="103" spans="1:12">
      <c r="A103" s="227"/>
      <c r="B103" s="221"/>
      <c r="C103" s="221"/>
      <c r="D103" s="164" t="s">
        <v>178</v>
      </c>
      <c r="E103" s="165">
        <v>17275.099999999999</v>
      </c>
      <c r="F103" s="165" t="s">
        <v>346</v>
      </c>
      <c r="G103" s="165" t="s">
        <v>346</v>
      </c>
      <c r="H103" s="165" t="s">
        <v>346</v>
      </c>
      <c r="I103" s="165">
        <v>17275.099999999999</v>
      </c>
      <c r="J103" s="173">
        <f t="shared" si="21"/>
        <v>100</v>
      </c>
      <c r="K103" s="204" t="s">
        <v>336</v>
      </c>
      <c r="L103" s="147"/>
    </row>
    <row r="104" spans="1:12">
      <c r="A104" s="226" t="s">
        <v>322</v>
      </c>
      <c r="B104" s="222" t="s">
        <v>302</v>
      </c>
      <c r="C104" s="222" t="s">
        <v>315</v>
      </c>
      <c r="D104" s="186" t="s">
        <v>316</v>
      </c>
      <c r="E104" s="190">
        <f t="shared" ref="E104:E110" si="22">E112</f>
        <v>2073691.61</v>
      </c>
      <c r="F104" s="190" t="s">
        <v>346</v>
      </c>
      <c r="G104" s="190" t="s">
        <v>346</v>
      </c>
      <c r="H104" s="190" t="s">
        <v>346</v>
      </c>
      <c r="I104" s="190">
        <f>I112</f>
        <v>2073309.3</v>
      </c>
      <c r="J104" s="188">
        <f>I104/E104*100</f>
        <v>99.981563796749896</v>
      </c>
      <c r="K104" s="199" t="s">
        <v>336</v>
      </c>
      <c r="L104" s="189"/>
    </row>
    <row r="105" spans="1:12">
      <c r="A105" s="227"/>
      <c r="B105" s="223"/>
      <c r="C105" s="223"/>
      <c r="D105" s="186" t="s">
        <v>176</v>
      </c>
      <c r="E105" s="190">
        <f t="shared" si="22"/>
        <v>0</v>
      </c>
      <c r="F105" s="190">
        <v>0</v>
      </c>
      <c r="G105" s="190">
        <v>0</v>
      </c>
      <c r="H105" s="190">
        <v>0</v>
      </c>
      <c r="I105" s="190">
        <v>0</v>
      </c>
      <c r="J105" s="188">
        <v>0</v>
      </c>
      <c r="K105" s="199">
        <v>0</v>
      </c>
      <c r="L105" s="189"/>
    </row>
    <row r="106" spans="1:12" ht="25.5">
      <c r="A106" s="227"/>
      <c r="B106" s="223"/>
      <c r="C106" s="223"/>
      <c r="D106" s="186" t="s">
        <v>328</v>
      </c>
      <c r="E106" s="190">
        <f t="shared" si="22"/>
        <v>0</v>
      </c>
      <c r="F106" s="190">
        <v>0</v>
      </c>
      <c r="G106" s="190">
        <v>0</v>
      </c>
      <c r="H106" s="190">
        <v>0</v>
      </c>
      <c r="I106" s="190">
        <v>0</v>
      </c>
      <c r="J106" s="188">
        <v>0</v>
      </c>
      <c r="K106" s="199">
        <v>0</v>
      </c>
      <c r="L106" s="189"/>
    </row>
    <row r="107" spans="1:12" ht="38.25">
      <c r="A107" s="227"/>
      <c r="B107" s="223"/>
      <c r="C107" s="223"/>
      <c r="D107" s="186" t="s">
        <v>329</v>
      </c>
      <c r="E107" s="190">
        <f t="shared" si="22"/>
        <v>0</v>
      </c>
      <c r="F107" s="190">
        <v>0</v>
      </c>
      <c r="G107" s="190">
        <v>0</v>
      </c>
      <c r="H107" s="190">
        <v>0</v>
      </c>
      <c r="I107" s="190">
        <v>0</v>
      </c>
      <c r="J107" s="188">
        <v>0</v>
      </c>
      <c r="K107" s="199">
        <v>0</v>
      </c>
      <c r="L107" s="189"/>
    </row>
    <row r="108" spans="1:12" ht="25.5">
      <c r="A108" s="227"/>
      <c r="B108" s="223"/>
      <c r="C108" s="223"/>
      <c r="D108" s="186" t="s">
        <v>169</v>
      </c>
      <c r="E108" s="190">
        <f t="shared" si="22"/>
        <v>2060600.31</v>
      </c>
      <c r="F108" s="190" t="s">
        <v>346</v>
      </c>
      <c r="G108" s="190" t="s">
        <v>346</v>
      </c>
      <c r="H108" s="190" t="s">
        <v>346</v>
      </c>
      <c r="I108" s="190">
        <f>I116</f>
        <v>2060218</v>
      </c>
      <c r="J108" s="188">
        <f t="shared" ref="J108:J111" si="23">I108/E108*100</f>
        <v>99.98144666881079</v>
      </c>
      <c r="K108" s="199" t="s">
        <v>336</v>
      </c>
      <c r="L108" s="189"/>
    </row>
    <row r="109" spans="1:12">
      <c r="A109" s="227"/>
      <c r="B109" s="223"/>
      <c r="C109" s="223"/>
      <c r="D109" s="186" t="s">
        <v>7</v>
      </c>
      <c r="E109" s="190">
        <f t="shared" si="22"/>
        <v>1425963.2100000002</v>
      </c>
      <c r="F109" s="190">
        <f t="shared" ref="F109:I109" si="24">F117</f>
        <v>1425963.2100000002</v>
      </c>
      <c r="G109" s="190">
        <f t="shared" si="24"/>
        <v>1425963.2100000002</v>
      </c>
      <c r="H109" s="190">
        <f t="shared" si="24"/>
        <v>1425580.9</v>
      </c>
      <c r="I109" s="190">
        <f t="shared" si="24"/>
        <v>1425580.9</v>
      </c>
      <c r="J109" s="188">
        <f t="shared" si="23"/>
        <v>99.973189350376003</v>
      </c>
      <c r="K109" s="199">
        <f>H109/F109*100</f>
        <v>99.973189350376003</v>
      </c>
      <c r="L109" s="189"/>
    </row>
    <row r="110" spans="1:12">
      <c r="A110" s="227"/>
      <c r="B110" s="223"/>
      <c r="C110" s="223"/>
      <c r="D110" s="186" t="s">
        <v>177</v>
      </c>
      <c r="E110" s="190">
        <f t="shared" si="22"/>
        <v>634637.1</v>
      </c>
      <c r="F110" s="190" t="s">
        <v>346</v>
      </c>
      <c r="G110" s="190" t="s">
        <v>346</v>
      </c>
      <c r="H110" s="190" t="s">
        <v>346</v>
      </c>
      <c r="I110" s="190">
        <v>634637.1</v>
      </c>
      <c r="J110" s="188">
        <f t="shared" si="23"/>
        <v>100</v>
      </c>
      <c r="K110" s="199" t="s">
        <v>336</v>
      </c>
      <c r="L110" s="189"/>
    </row>
    <row r="111" spans="1:12">
      <c r="A111" s="227"/>
      <c r="B111" s="224"/>
      <c r="C111" s="224"/>
      <c r="D111" s="186" t="s">
        <v>178</v>
      </c>
      <c r="E111" s="190">
        <f>E119</f>
        <v>13091.3</v>
      </c>
      <c r="F111" s="190" t="s">
        <v>346</v>
      </c>
      <c r="G111" s="190" t="s">
        <v>346</v>
      </c>
      <c r="H111" s="190" t="s">
        <v>346</v>
      </c>
      <c r="I111" s="190">
        <v>13091.3</v>
      </c>
      <c r="J111" s="188">
        <f t="shared" si="23"/>
        <v>100</v>
      </c>
      <c r="K111" s="199" t="s">
        <v>336</v>
      </c>
      <c r="L111" s="189"/>
    </row>
    <row r="112" spans="1:12">
      <c r="A112" s="227"/>
      <c r="B112" s="219" t="s">
        <v>314</v>
      </c>
      <c r="C112" s="219" t="s">
        <v>315</v>
      </c>
      <c r="D112" s="164" t="s">
        <v>316</v>
      </c>
      <c r="E112" s="165">
        <f>E117+E118+E119</f>
        <v>2073691.61</v>
      </c>
      <c r="F112" s="165" t="s">
        <v>346</v>
      </c>
      <c r="G112" s="165" t="s">
        <v>346</v>
      </c>
      <c r="H112" s="165" t="s">
        <v>346</v>
      </c>
      <c r="I112" s="165">
        <f>I117+I118+I119</f>
        <v>2073309.3</v>
      </c>
      <c r="J112" s="173">
        <f>I112/E112*100</f>
        <v>99.981563796749896</v>
      </c>
      <c r="K112" s="204" t="s">
        <v>336</v>
      </c>
      <c r="L112" s="147"/>
    </row>
    <row r="113" spans="1:12">
      <c r="A113" s="227"/>
      <c r="B113" s="220"/>
      <c r="C113" s="220"/>
      <c r="D113" s="164" t="s">
        <v>176</v>
      </c>
      <c r="E113" s="165">
        <v>0</v>
      </c>
      <c r="F113" s="165">
        <v>0</v>
      </c>
      <c r="G113" s="165">
        <v>0</v>
      </c>
      <c r="H113" s="165">
        <v>0</v>
      </c>
      <c r="I113" s="165">
        <v>0</v>
      </c>
      <c r="J113" s="173">
        <v>0</v>
      </c>
      <c r="K113" s="204">
        <v>0</v>
      </c>
      <c r="L113" s="147"/>
    </row>
    <row r="114" spans="1:12" ht="25.5">
      <c r="A114" s="227"/>
      <c r="B114" s="220"/>
      <c r="C114" s="220"/>
      <c r="D114" s="164" t="s">
        <v>328</v>
      </c>
      <c r="E114" s="165">
        <v>0</v>
      </c>
      <c r="F114" s="165">
        <v>0</v>
      </c>
      <c r="G114" s="165">
        <v>0</v>
      </c>
      <c r="H114" s="165">
        <v>0</v>
      </c>
      <c r="I114" s="165">
        <v>0</v>
      </c>
      <c r="J114" s="173">
        <v>0</v>
      </c>
      <c r="K114" s="204">
        <v>0</v>
      </c>
      <c r="L114" s="147"/>
    </row>
    <row r="115" spans="1:12" ht="38.25">
      <c r="A115" s="227"/>
      <c r="B115" s="220"/>
      <c r="C115" s="220"/>
      <c r="D115" s="164" t="s">
        <v>329</v>
      </c>
      <c r="E115" s="165">
        <v>0</v>
      </c>
      <c r="F115" s="165">
        <v>0</v>
      </c>
      <c r="G115" s="165">
        <v>0</v>
      </c>
      <c r="H115" s="165">
        <v>0</v>
      </c>
      <c r="I115" s="165">
        <v>0</v>
      </c>
      <c r="J115" s="173">
        <v>0</v>
      </c>
      <c r="K115" s="204">
        <v>0</v>
      </c>
      <c r="L115" s="147"/>
    </row>
    <row r="116" spans="1:12" ht="25.5">
      <c r="A116" s="227"/>
      <c r="B116" s="220"/>
      <c r="C116" s="220"/>
      <c r="D116" s="164" t="s">
        <v>169</v>
      </c>
      <c r="E116" s="165">
        <f>E117+E118</f>
        <v>2060600.31</v>
      </c>
      <c r="F116" s="165" t="s">
        <v>346</v>
      </c>
      <c r="G116" s="165" t="s">
        <v>346</v>
      </c>
      <c r="H116" s="165" t="s">
        <v>346</v>
      </c>
      <c r="I116" s="165">
        <f>I117+I118</f>
        <v>2060218</v>
      </c>
      <c r="J116" s="173">
        <f>I116/E116*100</f>
        <v>99.98144666881079</v>
      </c>
      <c r="K116" s="204">
        <f>I116/E116*100</f>
        <v>99.98144666881079</v>
      </c>
      <c r="L116" s="147"/>
    </row>
    <row r="117" spans="1:12">
      <c r="A117" s="227"/>
      <c r="B117" s="220"/>
      <c r="C117" s="220"/>
      <c r="D117" s="164" t="s">
        <v>7</v>
      </c>
      <c r="E117" s="165">
        <v>1425963.2100000002</v>
      </c>
      <c r="F117" s="165">
        <v>1425963.2100000002</v>
      </c>
      <c r="G117" s="165">
        <v>1425963.2100000002</v>
      </c>
      <c r="H117" s="165">
        <v>1425580.9</v>
      </c>
      <c r="I117" s="165">
        <v>1425580.9</v>
      </c>
      <c r="J117" s="173">
        <f t="shared" ref="J117:J119" si="25">I117/E117*100</f>
        <v>99.973189350376003</v>
      </c>
      <c r="K117" s="204">
        <f>H117/F117*100</f>
        <v>99.973189350376003</v>
      </c>
      <c r="L117" s="147"/>
    </row>
    <row r="118" spans="1:12">
      <c r="A118" s="227"/>
      <c r="B118" s="220"/>
      <c r="C118" s="220"/>
      <c r="D118" s="164" t="s">
        <v>177</v>
      </c>
      <c r="E118" s="165">
        <v>634637.1</v>
      </c>
      <c r="F118" s="165" t="s">
        <v>346</v>
      </c>
      <c r="G118" s="165" t="s">
        <v>346</v>
      </c>
      <c r="H118" s="165" t="s">
        <v>346</v>
      </c>
      <c r="I118" s="165">
        <v>634637.1</v>
      </c>
      <c r="J118" s="173">
        <f t="shared" si="25"/>
        <v>100</v>
      </c>
      <c r="K118" s="204" t="s">
        <v>336</v>
      </c>
      <c r="L118" s="147"/>
    </row>
    <row r="119" spans="1:12">
      <c r="A119" s="227"/>
      <c r="B119" s="221"/>
      <c r="C119" s="221"/>
      <c r="D119" s="164" t="s">
        <v>178</v>
      </c>
      <c r="E119" s="165">
        <v>13091.3</v>
      </c>
      <c r="F119" s="165" t="s">
        <v>346</v>
      </c>
      <c r="G119" s="165" t="s">
        <v>346</v>
      </c>
      <c r="H119" s="165" t="s">
        <v>346</v>
      </c>
      <c r="I119" s="165">
        <v>13091.3</v>
      </c>
      <c r="J119" s="173">
        <f t="shared" si="25"/>
        <v>100</v>
      </c>
      <c r="K119" s="204" t="s">
        <v>336</v>
      </c>
      <c r="L119" s="147"/>
    </row>
    <row r="120" spans="1:12">
      <c r="A120" s="227"/>
      <c r="B120" s="222" t="s">
        <v>303</v>
      </c>
      <c r="C120" s="222" t="s">
        <v>317</v>
      </c>
      <c r="D120" s="186" t="s">
        <v>316</v>
      </c>
      <c r="E120" s="190">
        <f t="shared" ref="E120:E127" si="26">E128</f>
        <v>39684</v>
      </c>
      <c r="F120" s="190" t="s">
        <v>346</v>
      </c>
      <c r="G120" s="190" t="s">
        <v>346</v>
      </c>
      <c r="H120" s="190" t="s">
        <v>346</v>
      </c>
      <c r="I120" s="190">
        <f>I128</f>
        <v>33754.9</v>
      </c>
      <c r="J120" s="188">
        <f>I120/E120*100</f>
        <v>85.059217820784198</v>
      </c>
      <c r="K120" s="199" t="s">
        <v>336</v>
      </c>
      <c r="L120" s="189"/>
    </row>
    <row r="121" spans="1:12">
      <c r="A121" s="227"/>
      <c r="B121" s="223"/>
      <c r="C121" s="223"/>
      <c r="D121" s="186" t="s">
        <v>176</v>
      </c>
      <c r="E121" s="190">
        <f t="shared" si="26"/>
        <v>0</v>
      </c>
      <c r="F121" s="190">
        <v>0</v>
      </c>
      <c r="G121" s="190">
        <v>0</v>
      </c>
      <c r="H121" s="190">
        <v>0</v>
      </c>
      <c r="I121" s="190">
        <v>0</v>
      </c>
      <c r="J121" s="188">
        <v>0</v>
      </c>
      <c r="K121" s="199">
        <v>0</v>
      </c>
      <c r="L121" s="189"/>
    </row>
    <row r="122" spans="1:12" ht="25.5">
      <c r="A122" s="227"/>
      <c r="B122" s="223"/>
      <c r="C122" s="223"/>
      <c r="D122" s="186" t="s">
        <v>328</v>
      </c>
      <c r="E122" s="190">
        <f t="shared" si="26"/>
        <v>0</v>
      </c>
      <c r="F122" s="190">
        <v>0</v>
      </c>
      <c r="G122" s="190">
        <v>0</v>
      </c>
      <c r="H122" s="190">
        <v>0</v>
      </c>
      <c r="I122" s="190">
        <v>0</v>
      </c>
      <c r="J122" s="188">
        <v>0</v>
      </c>
      <c r="K122" s="199">
        <v>0</v>
      </c>
      <c r="L122" s="189"/>
    </row>
    <row r="123" spans="1:12" ht="38.25">
      <c r="A123" s="227"/>
      <c r="B123" s="223"/>
      <c r="C123" s="223"/>
      <c r="D123" s="186" t="s">
        <v>329</v>
      </c>
      <c r="E123" s="190">
        <f t="shared" si="26"/>
        <v>0</v>
      </c>
      <c r="F123" s="190">
        <v>0</v>
      </c>
      <c r="G123" s="190">
        <v>0</v>
      </c>
      <c r="H123" s="190">
        <v>0</v>
      </c>
      <c r="I123" s="190">
        <v>0</v>
      </c>
      <c r="J123" s="188">
        <v>0</v>
      </c>
      <c r="K123" s="199">
        <v>0</v>
      </c>
      <c r="L123" s="189"/>
    </row>
    <row r="124" spans="1:12" ht="25.5">
      <c r="A124" s="227"/>
      <c r="B124" s="223"/>
      <c r="C124" s="223"/>
      <c r="D124" s="186" t="s">
        <v>169</v>
      </c>
      <c r="E124" s="190">
        <f>E132</f>
        <v>38305.699999999997</v>
      </c>
      <c r="F124" s="190" t="s">
        <v>346</v>
      </c>
      <c r="G124" s="190" t="s">
        <v>346</v>
      </c>
      <c r="H124" s="190" t="s">
        <v>346</v>
      </c>
      <c r="I124" s="190">
        <f>I132</f>
        <v>32376.6</v>
      </c>
      <c r="J124" s="188">
        <f>I124/E124*100</f>
        <v>84.521624719036595</v>
      </c>
      <c r="K124" s="199">
        <v>100</v>
      </c>
      <c r="L124" s="189"/>
    </row>
    <row r="125" spans="1:12">
      <c r="A125" s="227"/>
      <c r="B125" s="223"/>
      <c r="C125" s="223"/>
      <c r="D125" s="186" t="s">
        <v>7</v>
      </c>
      <c r="E125" s="190">
        <f t="shared" si="26"/>
        <v>38305.699999999997</v>
      </c>
      <c r="F125" s="190">
        <f t="shared" ref="F125:I125" si="27">F133</f>
        <v>38305.699999999997</v>
      </c>
      <c r="G125" s="190">
        <f t="shared" si="27"/>
        <v>38305.699999999997</v>
      </c>
      <c r="H125" s="190">
        <f t="shared" si="27"/>
        <v>32376.6</v>
      </c>
      <c r="I125" s="190">
        <f t="shared" si="27"/>
        <v>32376.6</v>
      </c>
      <c r="J125" s="188">
        <f>H125/F125*100</f>
        <v>84.521624719036595</v>
      </c>
      <c r="K125" s="199">
        <v>100</v>
      </c>
      <c r="L125" s="189"/>
    </row>
    <row r="126" spans="1:12">
      <c r="A126" s="227"/>
      <c r="B126" s="223"/>
      <c r="C126" s="223"/>
      <c r="D126" s="186" t="s">
        <v>177</v>
      </c>
      <c r="E126" s="190">
        <f t="shared" si="26"/>
        <v>0</v>
      </c>
      <c r="F126" s="190" t="s">
        <v>346</v>
      </c>
      <c r="G126" s="190" t="s">
        <v>346</v>
      </c>
      <c r="H126" s="190" t="s">
        <v>346</v>
      </c>
      <c r="I126" s="190">
        <v>0</v>
      </c>
      <c r="J126" s="188">
        <v>0</v>
      </c>
      <c r="K126" s="199" t="s">
        <v>336</v>
      </c>
      <c r="L126" s="189"/>
    </row>
    <row r="127" spans="1:12">
      <c r="A127" s="227"/>
      <c r="B127" s="224"/>
      <c r="C127" s="224"/>
      <c r="D127" s="186" t="s">
        <v>178</v>
      </c>
      <c r="E127" s="190">
        <f t="shared" si="26"/>
        <v>1378.3</v>
      </c>
      <c r="F127" s="190" t="s">
        <v>346</v>
      </c>
      <c r="G127" s="190" t="s">
        <v>346</v>
      </c>
      <c r="H127" s="190" t="s">
        <v>346</v>
      </c>
      <c r="I127" s="190">
        <v>1378.3</v>
      </c>
      <c r="J127" s="188">
        <f>I127/E127*100</f>
        <v>100</v>
      </c>
      <c r="K127" s="199" t="s">
        <v>336</v>
      </c>
      <c r="L127" s="189"/>
    </row>
    <row r="128" spans="1:12">
      <c r="A128" s="227"/>
      <c r="B128" s="219" t="s">
        <v>377</v>
      </c>
      <c r="C128" s="219" t="s">
        <v>317</v>
      </c>
      <c r="D128" s="164" t="s">
        <v>316</v>
      </c>
      <c r="E128" s="165">
        <f>E133+E134+E135</f>
        <v>39684</v>
      </c>
      <c r="F128" s="165" t="s">
        <v>346</v>
      </c>
      <c r="G128" s="165" t="s">
        <v>346</v>
      </c>
      <c r="H128" s="165" t="s">
        <v>346</v>
      </c>
      <c r="I128" s="165">
        <f>I133+I134+I135</f>
        <v>33754.9</v>
      </c>
      <c r="J128" s="173">
        <f>I128/E128*100</f>
        <v>85.059217820784198</v>
      </c>
      <c r="K128" s="204" t="s">
        <v>336</v>
      </c>
      <c r="L128" s="147"/>
    </row>
    <row r="129" spans="1:12">
      <c r="A129" s="227"/>
      <c r="B129" s="220"/>
      <c r="C129" s="220"/>
      <c r="D129" s="164" t="s">
        <v>176</v>
      </c>
      <c r="E129" s="165">
        <v>0</v>
      </c>
      <c r="F129" s="165">
        <v>0</v>
      </c>
      <c r="G129" s="165">
        <v>0</v>
      </c>
      <c r="H129" s="165">
        <v>0</v>
      </c>
      <c r="I129" s="165">
        <v>0</v>
      </c>
      <c r="J129" s="173">
        <v>0</v>
      </c>
      <c r="K129" s="173">
        <v>0</v>
      </c>
      <c r="L129" s="147"/>
    </row>
    <row r="130" spans="1:12" ht="25.5">
      <c r="A130" s="227"/>
      <c r="B130" s="220"/>
      <c r="C130" s="220"/>
      <c r="D130" s="164" t="s">
        <v>328</v>
      </c>
      <c r="E130" s="165">
        <v>0</v>
      </c>
      <c r="F130" s="165">
        <v>0</v>
      </c>
      <c r="G130" s="165">
        <v>0</v>
      </c>
      <c r="H130" s="165">
        <v>0</v>
      </c>
      <c r="I130" s="165">
        <v>0</v>
      </c>
      <c r="J130" s="173">
        <v>0</v>
      </c>
      <c r="K130" s="173">
        <v>0</v>
      </c>
      <c r="L130" s="147"/>
    </row>
    <row r="131" spans="1:12" ht="38.25">
      <c r="A131" s="227"/>
      <c r="B131" s="220"/>
      <c r="C131" s="220"/>
      <c r="D131" s="164" t="s">
        <v>329</v>
      </c>
      <c r="E131" s="165">
        <v>0</v>
      </c>
      <c r="F131" s="165">
        <v>0</v>
      </c>
      <c r="G131" s="165">
        <v>0</v>
      </c>
      <c r="H131" s="165">
        <v>0</v>
      </c>
      <c r="I131" s="165">
        <v>0</v>
      </c>
      <c r="J131" s="173">
        <v>0</v>
      </c>
      <c r="K131" s="173">
        <v>0</v>
      </c>
      <c r="L131" s="147"/>
    </row>
    <row r="132" spans="1:12" ht="25.5">
      <c r="A132" s="227"/>
      <c r="B132" s="220"/>
      <c r="C132" s="220"/>
      <c r="D132" s="164" t="s">
        <v>169</v>
      </c>
      <c r="E132" s="165">
        <f>E133</f>
        <v>38305.699999999997</v>
      </c>
      <c r="F132" s="165" t="s">
        <v>346</v>
      </c>
      <c r="G132" s="165" t="s">
        <v>346</v>
      </c>
      <c r="H132" s="165" t="s">
        <v>346</v>
      </c>
      <c r="I132" s="165">
        <f>I133</f>
        <v>32376.6</v>
      </c>
      <c r="J132" s="173">
        <f t="shared" ref="J132:J135" si="28">I132/E132*100</f>
        <v>84.521624719036595</v>
      </c>
      <c r="K132" s="173" t="s">
        <v>336</v>
      </c>
      <c r="L132" s="147"/>
    </row>
    <row r="133" spans="1:12">
      <c r="A133" s="227"/>
      <c r="B133" s="220"/>
      <c r="C133" s="220"/>
      <c r="D133" s="164" t="s">
        <v>7</v>
      </c>
      <c r="E133" s="165">
        <v>38305.699999999997</v>
      </c>
      <c r="F133" s="165">
        <v>38305.699999999997</v>
      </c>
      <c r="G133" s="165">
        <v>38305.699999999997</v>
      </c>
      <c r="H133" s="165">
        <v>32376.6</v>
      </c>
      <c r="I133" s="165">
        <v>32376.6</v>
      </c>
      <c r="J133" s="173">
        <f t="shared" si="28"/>
        <v>84.521624719036595</v>
      </c>
      <c r="K133" s="173">
        <f>H133/F133*100</f>
        <v>84.521624719036595</v>
      </c>
      <c r="L133" s="147"/>
    </row>
    <row r="134" spans="1:12">
      <c r="A134" s="227"/>
      <c r="B134" s="220"/>
      <c r="C134" s="220"/>
      <c r="D134" s="164" t="s">
        <v>177</v>
      </c>
      <c r="E134" s="165">
        <v>0</v>
      </c>
      <c r="F134" s="165" t="s">
        <v>346</v>
      </c>
      <c r="G134" s="165" t="s">
        <v>346</v>
      </c>
      <c r="H134" s="165" t="s">
        <v>346</v>
      </c>
      <c r="I134" s="165">
        <v>0</v>
      </c>
      <c r="J134" s="173">
        <v>0</v>
      </c>
      <c r="K134" s="173" t="s">
        <v>336</v>
      </c>
      <c r="L134" s="147"/>
    </row>
    <row r="135" spans="1:12">
      <c r="A135" s="227"/>
      <c r="B135" s="221"/>
      <c r="C135" s="221"/>
      <c r="D135" s="164" t="s">
        <v>178</v>
      </c>
      <c r="E135" s="165">
        <v>1378.3</v>
      </c>
      <c r="F135" s="165" t="s">
        <v>346</v>
      </c>
      <c r="G135" s="165" t="s">
        <v>346</v>
      </c>
      <c r="H135" s="165" t="s">
        <v>346</v>
      </c>
      <c r="I135" s="165">
        <v>1378.3</v>
      </c>
      <c r="J135" s="173">
        <f t="shared" si="28"/>
        <v>100</v>
      </c>
      <c r="K135" s="173" t="s">
        <v>336</v>
      </c>
      <c r="L135" s="147"/>
    </row>
    <row r="136" spans="1:12">
      <c r="A136" s="226" t="s">
        <v>323</v>
      </c>
      <c r="B136" s="222" t="s">
        <v>304</v>
      </c>
      <c r="C136" s="222" t="s">
        <v>14</v>
      </c>
      <c r="D136" s="186" t="s">
        <v>316</v>
      </c>
      <c r="E136" s="190">
        <f t="shared" ref="E136:E143" si="29">E144</f>
        <v>178469.90000000002</v>
      </c>
      <c r="F136" s="190" t="s">
        <v>346</v>
      </c>
      <c r="G136" s="190" t="s">
        <v>346</v>
      </c>
      <c r="H136" s="190" t="s">
        <v>346</v>
      </c>
      <c r="I136" s="190">
        <v>178469.90000000002</v>
      </c>
      <c r="J136" s="188">
        <f>I136/E136*100</f>
        <v>100</v>
      </c>
      <c r="K136" s="199" t="s">
        <v>336</v>
      </c>
      <c r="L136" s="189"/>
    </row>
    <row r="137" spans="1:12">
      <c r="A137" s="227"/>
      <c r="B137" s="223"/>
      <c r="C137" s="223"/>
      <c r="D137" s="186" t="s">
        <v>176</v>
      </c>
      <c r="E137" s="190">
        <f t="shared" si="29"/>
        <v>0</v>
      </c>
      <c r="F137" s="190">
        <v>0</v>
      </c>
      <c r="G137" s="190">
        <v>0</v>
      </c>
      <c r="H137" s="190">
        <v>0</v>
      </c>
      <c r="I137" s="190">
        <v>0</v>
      </c>
      <c r="J137" s="188">
        <v>0</v>
      </c>
      <c r="K137" s="199">
        <v>0</v>
      </c>
      <c r="L137" s="189"/>
    </row>
    <row r="138" spans="1:12" ht="25.5">
      <c r="A138" s="227"/>
      <c r="B138" s="223"/>
      <c r="C138" s="223"/>
      <c r="D138" s="186" t="s">
        <v>328</v>
      </c>
      <c r="E138" s="190">
        <f t="shared" si="29"/>
        <v>0</v>
      </c>
      <c r="F138" s="190">
        <v>0</v>
      </c>
      <c r="G138" s="190">
        <v>0</v>
      </c>
      <c r="H138" s="190">
        <v>0</v>
      </c>
      <c r="I138" s="190">
        <v>0</v>
      </c>
      <c r="J138" s="188">
        <v>0</v>
      </c>
      <c r="K138" s="199">
        <v>0</v>
      </c>
      <c r="L138" s="189"/>
    </row>
    <row r="139" spans="1:12" ht="38.25">
      <c r="A139" s="227"/>
      <c r="B139" s="223"/>
      <c r="C139" s="223"/>
      <c r="D139" s="186" t="s">
        <v>329</v>
      </c>
      <c r="E139" s="190">
        <f t="shared" si="29"/>
        <v>0</v>
      </c>
      <c r="F139" s="190">
        <v>0</v>
      </c>
      <c r="G139" s="190">
        <v>0</v>
      </c>
      <c r="H139" s="190">
        <v>0</v>
      </c>
      <c r="I139" s="190">
        <v>0</v>
      </c>
      <c r="J139" s="188">
        <v>0</v>
      </c>
      <c r="K139" s="199">
        <v>0</v>
      </c>
      <c r="L139" s="189"/>
    </row>
    <row r="140" spans="1:12" ht="25.5">
      <c r="A140" s="227"/>
      <c r="B140" s="223"/>
      <c r="C140" s="223"/>
      <c r="D140" s="186" t="s">
        <v>169</v>
      </c>
      <c r="E140" s="190">
        <f t="shared" si="29"/>
        <v>178469.90000000002</v>
      </c>
      <c r="F140" s="190" t="s">
        <v>346</v>
      </c>
      <c r="G140" s="190" t="s">
        <v>346</v>
      </c>
      <c r="H140" s="190" t="s">
        <v>346</v>
      </c>
      <c r="I140" s="190">
        <f t="shared" ref="I140" si="30">I148</f>
        <v>178469.77000000002</v>
      </c>
      <c r="J140" s="188">
        <f t="shared" ref="J140:J142" si="31">I140/E140*100</f>
        <v>99.99992715858528</v>
      </c>
      <c r="K140" s="199" t="s">
        <v>336</v>
      </c>
      <c r="L140" s="189"/>
    </row>
    <row r="141" spans="1:12">
      <c r="A141" s="227"/>
      <c r="B141" s="223"/>
      <c r="C141" s="223"/>
      <c r="D141" s="186" t="s">
        <v>7</v>
      </c>
      <c r="E141" s="190">
        <f t="shared" si="29"/>
        <v>154852.30000000002</v>
      </c>
      <c r="F141" s="190">
        <f t="shared" ref="F141:I141" si="32">F149</f>
        <v>154852.30000000002</v>
      </c>
      <c r="G141" s="190">
        <f t="shared" si="32"/>
        <v>154852.30000000002</v>
      </c>
      <c r="H141" s="190">
        <f t="shared" si="32"/>
        <v>154852.17000000001</v>
      </c>
      <c r="I141" s="190">
        <f t="shared" si="32"/>
        <v>154852.17000000001</v>
      </c>
      <c r="J141" s="188">
        <f t="shared" si="31"/>
        <v>99.999916049035107</v>
      </c>
      <c r="K141" s="199">
        <f t="shared" ref="K141" si="33">H141/E141*100</f>
        <v>99.999916049035107</v>
      </c>
      <c r="L141" s="189"/>
    </row>
    <row r="142" spans="1:12">
      <c r="A142" s="227"/>
      <c r="B142" s="223"/>
      <c r="C142" s="223"/>
      <c r="D142" s="186" t="s">
        <v>177</v>
      </c>
      <c r="E142" s="190">
        <f t="shared" si="29"/>
        <v>23617.599999999999</v>
      </c>
      <c r="F142" s="190" t="s">
        <v>346</v>
      </c>
      <c r="G142" s="190" t="s">
        <v>346</v>
      </c>
      <c r="H142" s="190" t="s">
        <v>346</v>
      </c>
      <c r="I142" s="190">
        <v>23617.599999999999</v>
      </c>
      <c r="J142" s="188">
        <f t="shared" si="31"/>
        <v>100</v>
      </c>
      <c r="K142" s="199" t="s">
        <v>336</v>
      </c>
      <c r="L142" s="189"/>
    </row>
    <row r="143" spans="1:12">
      <c r="A143" s="227"/>
      <c r="B143" s="224"/>
      <c r="C143" s="224"/>
      <c r="D143" s="186" t="s">
        <v>178</v>
      </c>
      <c r="E143" s="190">
        <f t="shared" si="29"/>
        <v>0</v>
      </c>
      <c r="F143" s="190" t="s">
        <v>346</v>
      </c>
      <c r="G143" s="190" t="s">
        <v>346</v>
      </c>
      <c r="H143" s="190" t="s">
        <v>346</v>
      </c>
      <c r="I143" s="190">
        <v>0</v>
      </c>
      <c r="J143" s="188">
        <v>0</v>
      </c>
      <c r="K143" s="199" t="s">
        <v>336</v>
      </c>
      <c r="L143" s="189"/>
    </row>
    <row r="144" spans="1:12">
      <c r="A144" s="227"/>
      <c r="B144" s="233" t="s">
        <v>378</v>
      </c>
      <c r="C144" s="216" t="s">
        <v>14</v>
      </c>
      <c r="D144" s="164" t="s">
        <v>316</v>
      </c>
      <c r="E144" s="165">
        <v>178469.90000000002</v>
      </c>
      <c r="F144" s="172" t="s">
        <v>346</v>
      </c>
      <c r="G144" s="172" t="s">
        <v>346</v>
      </c>
      <c r="H144" s="172" t="s">
        <v>346</v>
      </c>
      <c r="I144" s="165">
        <f>I145+I146+I147+I149+I150+I151</f>
        <v>178469.77000000002</v>
      </c>
      <c r="J144" s="173">
        <f>I144/E144*100</f>
        <v>99.99992715858528</v>
      </c>
      <c r="K144" s="204" t="s">
        <v>336</v>
      </c>
      <c r="L144" s="147"/>
    </row>
    <row r="145" spans="1:12">
      <c r="A145" s="227"/>
      <c r="B145" s="234"/>
      <c r="C145" s="217"/>
      <c r="D145" s="164" t="s">
        <v>176</v>
      </c>
      <c r="E145" s="165">
        <v>0</v>
      </c>
      <c r="F145" s="165">
        <v>0</v>
      </c>
      <c r="G145" s="165">
        <v>0</v>
      </c>
      <c r="H145" s="165">
        <v>0</v>
      </c>
      <c r="I145" s="165">
        <v>0</v>
      </c>
      <c r="J145" s="173">
        <v>0</v>
      </c>
      <c r="K145" s="204">
        <v>0</v>
      </c>
      <c r="L145" s="147"/>
    </row>
    <row r="146" spans="1:12" ht="25.5">
      <c r="A146" s="227"/>
      <c r="B146" s="234"/>
      <c r="C146" s="217"/>
      <c r="D146" s="164" t="s">
        <v>328</v>
      </c>
      <c r="E146" s="165">
        <v>0</v>
      </c>
      <c r="F146" s="165">
        <v>0</v>
      </c>
      <c r="G146" s="165">
        <v>0</v>
      </c>
      <c r="H146" s="165">
        <v>0</v>
      </c>
      <c r="I146" s="165">
        <v>0</v>
      </c>
      <c r="J146" s="173">
        <v>0</v>
      </c>
      <c r="K146" s="204">
        <v>0</v>
      </c>
      <c r="L146" s="147"/>
    </row>
    <row r="147" spans="1:12" ht="38.25">
      <c r="A147" s="227"/>
      <c r="B147" s="234"/>
      <c r="C147" s="217"/>
      <c r="D147" s="164" t="s">
        <v>329</v>
      </c>
      <c r="E147" s="165">
        <v>0</v>
      </c>
      <c r="F147" s="165">
        <v>0</v>
      </c>
      <c r="G147" s="165">
        <v>0</v>
      </c>
      <c r="H147" s="165">
        <v>0</v>
      </c>
      <c r="I147" s="165">
        <v>0</v>
      </c>
      <c r="J147" s="173">
        <v>0</v>
      </c>
      <c r="K147" s="204">
        <v>0</v>
      </c>
      <c r="L147" s="147"/>
    </row>
    <row r="148" spans="1:12" ht="25.5">
      <c r="A148" s="227"/>
      <c r="B148" s="234"/>
      <c r="C148" s="217"/>
      <c r="D148" s="164" t="s">
        <v>169</v>
      </c>
      <c r="E148" s="165">
        <f>E149+E150</f>
        <v>178469.90000000002</v>
      </c>
      <c r="F148" s="165" t="s">
        <v>346</v>
      </c>
      <c r="G148" s="165" t="s">
        <v>346</v>
      </c>
      <c r="H148" s="165" t="s">
        <v>346</v>
      </c>
      <c r="I148" s="165">
        <f>I149+I150</f>
        <v>178469.77000000002</v>
      </c>
      <c r="J148" s="173">
        <f>I148/E148*100</f>
        <v>99.99992715858528</v>
      </c>
      <c r="K148" s="204" t="s">
        <v>336</v>
      </c>
      <c r="L148" s="147"/>
    </row>
    <row r="149" spans="1:12">
      <c r="A149" s="227"/>
      <c r="B149" s="234"/>
      <c r="C149" s="217"/>
      <c r="D149" s="164" t="s">
        <v>7</v>
      </c>
      <c r="E149" s="165">
        <v>154852.30000000002</v>
      </c>
      <c r="F149" s="165">
        <v>154852.30000000002</v>
      </c>
      <c r="G149" s="165">
        <v>154852.30000000002</v>
      </c>
      <c r="H149" s="165">
        <v>154852.17000000001</v>
      </c>
      <c r="I149" s="165">
        <v>154852.17000000001</v>
      </c>
      <c r="J149" s="173">
        <f t="shared" ref="J149:J150" si="34">I149/E149*100</f>
        <v>99.999916049035107</v>
      </c>
      <c r="K149" s="204">
        <f>H149/F149*100</f>
        <v>99.999916049035107</v>
      </c>
      <c r="L149" s="147"/>
    </row>
    <row r="150" spans="1:12">
      <c r="A150" s="227"/>
      <c r="B150" s="234"/>
      <c r="C150" s="217"/>
      <c r="D150" s="164" t="s">
        <v>177</v>
      </c>
      <c r="E150" s="165">
        <v>23617.599999999999</v>
      </c>
      <c r="F150" s="165" t="s">
        <v>346</v>
      </c>
      <c r="G150" s="165" t="s">
        <v>346</v>
      </c>
      <c r="H150" s="165" t="s">
        <v>346</v>
      </c>
      <c r="I150" s="165">
        <v>23617.599999999999</v>
      </c>
      <c r="J150" s="173">
        <f t="shared" si="34"/>
        <v>100</v>
      </c>
      <c r="K150" s="204" t="s">
        <v>336</v>
      </c>
      <c r="L150" s="147"/>
    </row>
    <row r="151" spans="1:12">
      <c r="A151" s="227"/>
      <c r="B151" s="235"/>
      <c r="C151" s="218"/>
      <c r="D151" s="164" t="s">
        <v>178</v>
      </c>
      <c r="E151" s="165">
        <v>0</v>
      </c>
      <c r="F151" s="165" t="s">
        <v>346</v>
      </c>
      <c r="G151" s="165" t="s">
        <v>346</v>
      </c>
      <c r="H151" s="165" t="s">
        <v>346</v>
      </c>
      <c r="I151" s="165">
        <v>0</v>
      </c>
      <c r="J151" s="173">
        <v>0</v>
      </c>
      <c r="K151" s="204" t="s">
        <v>336</v>
      </c>
      <c r="L151" s="147"/>
    </row>
    <row r="152" spans="1:12">
      <c r="A152" s="226" t="s">
        <v>324</v>
      </c>
      <c r="B152" s="232" t="s">
        <v>305</v>
      </c>
      <c r="C152" s="222" t="s">
        <v>315</v>
      </c>
      <c r="D152" s="186" t="s">
        <v>6</v>
      </c>
      <c r="E152" s="190">
        <f t="shared" ref="E152:E159" si="35">E160+E168+E176+E208</f>
        <v>47478.25</v>
      </c>
      <c r="F152" s="190" t="s">
        <v>346</v>
      </c>
      <c r="G152" s="190" t="s">
        <v>346</v>
      </c>
      <c r="H152" s="190" t="s">
        <v>346</v>
      </c>
      <c r="I152" s="190">
        <f>I160+I168+I176+I208</f>
        <v>47478.25</v>
      </c>
      <c r="J152" s="188">
        <f>I152/E152*100</f>
        <v>100</v>
      </c>
      <c r="K152" s="199" t="s">
        <v>336</v>
      </c>
      <c r="L152" s="189"/>
    </row>
    <row r="153" spans="1:12">
      <c r="A153" s="227"/>
      <c r="B153" s="232"/>
      <c r="C153" s="223"/>
      <c r="D153" s="186" t="s">
        <v>176</v>
      </c>
      <c r="E153" s="190">
        <f t="shared" si="35"/>
        <v>29550</v>
      </c>
      <c r="F153" s="190">
        <f t="shared" ref="F153:I153" si="36">F161+F169+F177+F209</f>
        <v>29550</v>
      </c>
      <c r="G153" s="190">
        <f t="shared" si="36"/>
        <v>29550</v>
      </c>
      <c r="H153" s="190">
        <f t="shared" si="36"/>
        <v>29550</v>
      </c>
      <c r="I153" s="190">
        <f t="shared" si="36"/>
        <v>29550</v>
      </c>
      <c r="J153" s="188">
        <f>I153/E153*100</f>
        <v>100</v>
      </c>
      <c r="K153" s="199">
        <f>H153/F153*100</f>
        <v>100</v>
      </c>
      <c r="L153" s="189"/>
    </row>
    <row r="154" spans="1:12" ht="25.5">
      <c r="A154" s="227"/>
      <c r="B154" s="232"/>
      <c r="C154" s="223"/>
      <c r="D154" s="186" t="s">
        <v>328</v>
      </c>
      <c r="E154" s="190">
        <f t="shared" si="35"/>
        <v>0</v>
      </c>
      <c r="F154" s="190">
        <v>0</v>
      </c>
      <c r="G154" s="190">
        <v>0</v>
      </c>
      <c r="H154" s="190">
        <v>0</v>
      </c>
      <c r="I154" s="190">
        <v>0</v>
      </c>
      <c r="J154" s="188">
        <v>0</v>
      </c>
      <c r="K154" s="199">
        <v>0</v>
      </c>
      <c r="L154" s="189"/>
    </row>
    <row r="155" spans="1:12" ht="38.25">
      <c r="A155" s="227"/>
      <c r="B155" s="232"/>
      <c r="C155" s="223"/>
      <c r="D155" s="186" t="s">
        <v>329</v>
      </c>
      <c r="E155" s="190">
        <f t="shared" si="35"/>
        <v>0</v>
      </c>
      <c r="F155" s="190">
        <v>0</v>
      </c>
      <c r="G155" s="190">
        <v>0</v>
      </c>
      <c r="H155" s="190">
        <v>0</v>
      </c>
      <c r="I155" s="190">
        <v>0</v>
      </c>
      <c r="J155" s="188">
        <v>0</v>
      </c>
      <c r="K155" s="199">
        <v>0</v>
      </c>
      <c r="L155" s="189"/>
    </row>
    <row r="156" spans="1:12" ht="25.5">
      <c r="A156" s="227"/>
      <c r="B156" s="232"/>
      <c r="C156" s="223"/>
      <c r="D156" s="186" t="s">
        <v>169</v>
      </c>
      <c r="E156" s="190">
        <f>E157</f>
        <v>17928.25</v>
      </c>
      <c r="F156" s="190" t="s">
        <v>336</v>
      </c>
      <c r="G156" s="190" t="s">
        <v>336</v>
      </c>
      <c r="H156" s="190" t="s">
        <v>336</v>
      </c>
      <c r="I156" s="190">
        <f>I157</f>
        <v>17928.25</v>
      </c>
      <c r="J156" s="188">
        <f t="shared" ref="J156:J157" si="37">I156/E156*100</f>
        <v>100</v>
      </c>
      <c r="K156" s="199" t="s">
        <v>336</v>
      </c>
      <c r="L156" s="189"/>
    </row>
    <row r="157" spans="1:12">
      <c r="A157" s="227"/>
      <c r="B157" s="232"/>
      <c r="C157" s="223"/>
      <c r="D157" s="186" t="s">
        <v>7</v>
      </c>
      <c r="E157" s="190">
        <f t="shared" si="35"/>
        <v>17928.25</v>
      </c>
      <c r="F157" s="190">
        <f t="shared" ref="F157:I157" si="38">F165+F173+F181+F213</f>
        <v>17928.25</v>
      </c>
      <c r="G157" s="190">
        <f t="shared" si="38"/>
        <v>17928.25</v>
      </c>
      <c r="H157" s="190">
        <f t="shared" si="38"/>
        <v>17928.25</v>
      </c>
      <c r="I157" s="190">
        <f t="shared" si="38"/>
        <v>17928.25</v>
      </c>
      <c r="J157" s="188">
        <f t="shared" si="37"/>
        <v>100</v>
      </c>
      <c r="K157" s="199">
        <f>H157/F157*100</f>
        <v>100</v>
      </c>
      <c r="L157" s="189"/>
    </row>
    <row r="158" spans="1:12">
      <c r="A158" s="227"/>
      <c r="B158" s="232"/>
      <c r="C158" s="223"/>
      <c r="D158" s="186" t="s">
        <v>177</v>
      </c>
      <c r="E158" s="190">
        <f t="shared" si="35"/>
        <v>0</v>
      </c>
      <c r="F158" s="190" t="s">
        <v>346</v>
      </c>
      <c r="G158" s="190" t="s">
        <v>346</v>
      </c>
      <c r="H158" s="190" t="s">
        <v>346</v>
      </c>
      <c r="I158" s="190">
        <v>0</v>
      </c>
      <c r="J158" s="188">
        <v>0</v>
      </c>
      <c r="K158" s="199" t="s">
        <v>336</v>
      </c>
      <c r="L158" s="189"/>
    </row>
    <row r="159" spans="1:12">
      <c r="A159" s="227"/>
      <c r="B159" s="232"/>
      <c r="C159" s="224"/>
      <c r="D159" s="186" t="s">
        <v>178</v>
      </c>
      <c r="E159" s="190">
        <f t="shared" si="35"/>
        <v>0</v>
      </c>
      <c r="F159" s="190" t="s">
        <v>346</v>
      </c>
      <c r="G159" s="190" t="s">
        <v>346</v>
      </c>
      <c r="H159" s="190" t="s">
        <v>346</v>
      </c>
      <c r="I159" s="190">
        <v>0</v>
      </c>
      <c r="J159" s="188">
        <v>0</v>
      </c>
      <c r="K159" s="199" t="s">
        <v>336</v>
      </c>
      <c r="L159" s="189"/>
    </row>
    <row r="160" spans="1:12">
      <c r="A160" s="227"/>
      <c r="B160" s="219" t="s">
        <v>379</v>
      </c>
      <c r="C160" s="219" t="s">
        <v>315</v>
      </c>
      <c r="D160" s="164" t="s">
        <v>6</v>
      </c>
      <c r="E160" s="165">
        <v>5666</v>
      </c>
      <c r="F160" s="165" t="s">
        <v>346</v>
      </c>
      <c r="G160" s="165" t="s">
        <v>346</v>
      </c>
      <c r="H160" s="165" t="s">
        <v>346</v>
      </c>
      <c r="I160" s="165">
        <f>I161+I162+I163+I165+I166+I167</f>
        <v>5666</v>
      </c>
      <c r="J160" s="173">
        <f>I160/E160*100</f>
        <v>100</v>
      </c>
      <c r="K160" s="204" t="s">
        <v>336</v>
      </c>
      <c r="L160" s="147"/>
    </row>
    <row r="161" spans="1:12">
      <c r="A161" s="227"/>
      <c r="B161" s="220"/>
      <c r="C161" s="220"/>
      <c r="D161" s="164" t="s">
        <v>176</v>
      </c>
      <c r="E161" s="165">
        <v>0</v>
      </c>
      <c r="F161" s="165">
        <v>0</v>
      </c>
      <c r="G161" s="165">
        <v>0</v>
      </c>
      <c r="H161" s="165">
        <v>0</v>
      </c>
      <c r="I161" s="165">
        <v>0</v>
      </c>
      <c r="J161" s="173">
        <v>0</v>
      </c>
      <c r="K161" s="204">
        <v>0</v>
      </c>
      <c r="L161" s="147"/>
    </row>
    <row r="162" spans="1:12" ht="25.5">
      <c r="A162" s="227"/>
      <c r="B162" s="220"/>
      <c r="C162" s="220"/>
      <c r="D162" s="164" t="s">
        <v>328</v>
      </c>
      <c r="E162" s="165">
        <v>0</v>
      </c>
      <c r="F162" s="165">
        <v>0</v>
      </c>
      <c r="G162" s="165">
        <v>0</v>
      </c>
      <c r="H162" s="165">
        <v>0</v>
      </c>
      <c r="I162" s="165">
        <v>0</v>
      </c>
      <c r="J162" s="173">
        <v>0</v>
      </c>
      <c r="K162" s="204">
        <v>0</v>
      </c>
      <c r="L162" s="147"/>
    </row>
    <row r="163" spans="1:12" ht="38.25">
      <c r="A163" s="227"/>
      <c r="B163" s="220"/>
      <c r="C163" s="220"/>
      <c r="D163" s="164" t="s">
        <v>329</v>
      </c>
      <c r="E163" s="165">
        <v>0</v>
      </c>
      <c r="F163" s="165">
        <v>0</v>
      </c>
      <c r="G163" s="165">
        <v>0</v>
      </c>
      <c r="H163" s="165">
        <v>0</v>
      </c>
      <c r="I163" s="165">
        <v>0</v>
      </c>
      <c r="J163" s="173">
        <v>0</v>
      </c>
      <c r="K163" s="204">
        <v>0</v>
      </c>
      <c r="L163" s="147"/>
    </row>
    <row r="164" spans="1:12" ht="25.5">
      <c r="A164" s="227"/>
      <c r="B164" s="220"/>
      <c r="C164" s="220"/>
      <c r="D164" s="164" t="s">
        <v>169</v>
      </c>
      <c r="E164" s="165">
        <f>E165</f>
        <v>5666</v>
      </c>
      <c r="F164" s="165" t="s">
        <v>346</v>
      </c>
      <c r="G164" s="165" t="s">
        <v>346</v>
      </c>
      <c r="H164" s="165" t="s">
        <v>346</v>
      </c>
      <c r="I164" s="165">
        <f>I165</f>
        <v>5666</v>
      </c>
      <c r="J164" s="173">
        <f>I164/E164*100</f>
        <v>100</v>
      </c>
      <c r="K164" s="204" t="s">
        <v>336</v>
      </c>
      <c r="L164" s="147"/>
    </row>
    <row r="165" spans="1:12">
      <c r="A165" s="227"/>
      <c r="B165" s="220"/>
      <c r="C165" s="220"/>
      <c r="D165" s="164" t="s">
        <v>7</v>
      </c>
      <c r="E165" s="165">
        <v>5666</v>
      </c>
      <c r="F165" s="165">
        <v>5666</v>
      </c>
      <c r="G165" s="165">
        <v>5666</v>
      </c>
      <c r="H165" s="165">
        <v>5666</v>
      </c>
      <c r="I165" s="165">
        <v>5666</v>
      </c>
      <c r="J165" s="173">
        <f>I165/E165*100</f>
        <v>100</v>
      </c>
      <c r="K165" s="204">
        <f>H165/F165*100</f>
        <v>100</v>
      </c>
      <c r="L165" s="147"/>
    </row>
    <row r="166" spans="1:12">
      <c r="A166" s="227"/>
      <c r="B166" s="220"/>
      <c r="C166" s="220"/>
      <c r="D166" s="164" t="s">
        <v>177</v>
      </c>
      <c r="E166" s="165">
        <v>0</v>
      </c>
      <c r="F166" s="165" t="s">
        <v>346</v>
      </c>
      <c r="G166" s="165" t="s">
        <v>346</v>
      </c>
      <c r="H166" s="165" t="s">
        <v>346</v>
      </c>
      <c r="I166" s="165">
        <v>0</v>
      </c>
      <c r="J166" s="173">
        <v>0</v>
      </c>
      <c r="K166" s="204" t="s">
        <v>336</v>
      </c>
      <c r="L166" s="147"/>
    </row>
    <row r="167" spans="1:12">
      <c r="A167" s="227"/>
      <c r="B167" s="221"/>
      <c r="C167" s="221"/>
      <c r="D167" s="164" t="s">
        <v>178</v>
      </c>
      <c r="E167" s="165">
        <v>0</v>
      </c>
      <c r="F167" s="165" t="s">
        <v>346</v>
      </c>
      <c r="G167" s="165" t="s">
        <v>346</v>
      </c>
      <c r="H167" s="165" t="s">
        <v>346</v>
      </c>
      <c r="I167" s="165">
        <v>0</v>
      </c>
      <c r="J167" s="173">
        <v>0</v>
      </c>
      <c r="K167" s="204" t="s">
        <v>336</v>
      </c>
      <c r="L167" s="147"/>
    </row>
    <row r="168" spans="1:12">
      <c r="A168" s="227"/>
      <c r="B168" s="219" t="s">
        <v>380</v>
      </c>
      <c r="C168" s="216" t="s">
        <v>315</v>
      </c>
      <c r="D168" s="164" t="s">
        <v>6</v>
      </c>
      <c r="E168" s="165">
        <v>5410</v>
      </c>
      <c r="F168" s="165" t="s">
        <v>346</v>
      </c>
      <c r="G168" s="165" t="s">
        <v>346</v>
      </c>
      <c r="H168" s="165" t="s">
        <v>346</v>
      </c>
      <c r="I168" s="165">
        <f>I169+I170+I171+I173+I174+I175</f>
        <v>5410</v>
      </c>
      <c r="J168" s="173">
        <f t="shared" ref="J168:J229" si="39">I168/E168*100</f>
        <v>100</v>
      </c>
      <c r="K168" s="204" t="s">
        <v>336</v>
      </c>
      <c r="L168" s="147"/>
    </row>
    <row r="169" spans="1:12">
      <c r="A169" s="227"/>
      <c r="B169" s="220"/>
      <c r="C169" s="217"/>
      <c r="D169" s="164" t="s">
        <v>176</v>
      </c>
      <c r="E169" s="165">
        <v>0</v>
      </c>
      <c r="F169" s="165">
        <v>0</v>
      </c>
      <c r="G169" s="165">
        <v>0</v>
      </c>
      <c r="H169" s="165">
        <v>0</v>
      </c>
      <c r="I169" s="165">
        <v>0</v>
      </c>
      <c r="J169" s="173">
        <v>0</v>
      </c>
      <c r="K169" s="204">
        <v>0</v>
      </c>
      <c r="L169" s="147"/>
    </row>
    <row r="170" spans="1:12" ht="25.5">
      <c r="A170" s="227"/>
      <c r="B170" s="220"/>
      <c r="C170" s="217"/>
      <c r="D170" s="164" t="s">
        <v>328</v>
      </c>
      <c r="E170" s="165">
        <v>0</v>
      </c>
      <c r="F170" s="165">
        <v>0</v>
      </c>
      <c r="G170" s="165">
        <v>0</v>
      </c>
      <c r="H170" s="165">
        <v>0</v>
      </c>
      <c r="I170" s="165">
        <v>0</v>
      </c>
      <c r="J170" s="173">
        <v>0</v>
      </c>
      <c r="K170" s="204">
        <v>0</v>
      </c>
      <c r="L170" s="147"/>
    </row>
    <row r="171" spans="1:12" ht="38.25">
      <c r="A171" s="227"/>
      <c r="B171" s="220"/>
      <c r="C171" s="217"/>
      <c r="D171" s="164" t="s">
        <v>329</v>
      </c>
      <c r="E171" s="165">
        <v>0</v>
      </c>
      <c r="F171" s="165">
        <v>0</v>
      </c>
      <c r="G171" s="165">
        <v>0</v>
      </c>
      <c r="H171" s="165">
        <v>0</v>
      </c>
      <c r="I171" s="165">
        <v>0</v>
      </c>
      <c r="J171" s="173">
        <v>0</v>
      </c>
      <c r="K171" s="204">
        <v>0</v>
      </c>
      <c r="L171" s="147"/>
    </row>
    <row r="172" spans="1:12" ht="25.5">
      <c r="A172" s="227"/>
      <c r="B172" s="220"/>
      <c r="C172" s="217"/>
      <c r="D172" s="164" t="s">
        <v>169</v>
      </c>
      <c r="E172" s="165">
        <f>E173</f>
        <v>5410</v>
      </c>
      <c r="F172" s="165" t="s">
        <v>346</v>
      </c>
      <c r="G172" s="165" t="s">
        <v>346</v>
      </c>
      <c r="H172" s="165" t="s">
        <v>346</v>
      </c>
      <c r="I172" s="165">
        <f>I173</f>
        <v>5410</v>
      </c>
      <c r="J172" s="173">
        <f t="shared" si="39"/>
        <v>100</v>
      </c>
      <c r="K172" s="204">
        <f>I172/E172*100</f>
        <v>100</v>
      </c>
      <c r="L172" s="147"/>
    </row>
    <row r="173" spans="1:12">
      <c r="A173" s="227"/>
      <c r="B173" s="220"/>
      <c r="C173" s="217"/>
      <c r="D173" s="164" t="s">
        <v>7</v>
      </c>
      <c r="E173" s="165">
        <v>5410</v>
      </c>
      <c r="F173" s="165">
        <v>5410</v>
      </c>
      <c r="G173" s="165">
        <v>5410</v>
      </c>
      <c r="H173" s="165">
        <v>5410</v>
      </c>
      <c r="I173" s="165">
        <v>5410</v>
      </c>
      <c r="J173" s="173">
        <f t="shared" si="39"/>
        <v>100</v>
      </c>
      <c r="K173" s="204">
        <v>100</v>
      </c>
      <c r="L173" s="147"/>
    </row>
    <row r="174" spans="1:12">
      <c r="A174" s="227"/>
      <c r="B174" s="220"/>
      <c r="C174" s="217"/>
      <c r="D174" s="164" t="s">
        <v>177</v>
      </c>
      <c r="E174" s="165">
        <v>0</v>
      </c>
      <c r="F174" s="165" t="s">
        <v>346</v>
      </c>
      <c r="G174" s="165" t="s">
        <v>346</v>
      </c>
      <c r="H174" s="165" t="s">
        <v>346</v>
      </c>
      <c r="I174" s="165">
        <v>0</v>
      </c>
      <c r="J174" s="173">
        <v>0</v>
      </c>
      <c r="K174" s="204" t="s">
        <v>336</v>
      </c>
      <c r="L174" s="147"/>
    </row>
    <row r="175" spans="1:12">
      <c r="A175" s="227"/>
      <c r="B175" s="221"/>
      <c r="C175" s="218"/>
      <c r="D175" s="164" t="s">
        <v>178</v>
      </c>
      <c r="E175" s="165">
        <v>0</v>
      </c>
      <c r="F175" s="165" t="s">
        <v>346</v>
      </c>
      <c r="G175" s="165" t="s">
        <v>346</v>
      </c>
      <c r="H175" s="165" t="s">
        <v>346</v>
      </c>
      <c r="I175" s="165">
        <v>0</v>
      </c>
      <c r="J175" s="173">
        <v>0</v>
      </c>
      <c r="K175" s="204" t="s">
        <v>336</v>
      </c>
      <c r="L175" s="147"/>
    </row>
    <row r="176" spans="1:12">
      <c r="A176" s="227"/>
      <c r="B176" s="231" t="s">
        <v>406</v>
      </c>
      <c r="C176" s="216" t="s">
        <v>315</v>
      </c>
      <c r="D176" s="164" t="s">
        <v>6</v>
      </c>
      <c r="E176" s="165">
        <f t="shared" ref="E176:E183" si="40">E184+E192+E200</f>
        <v>33202.25</v>
      </c>
      <c r="F176" s="165" t="s">
        <v>346</v>
      </c>
      <c r="G176" s="165" t="s">
        <v>346</v>
      </c>
      <c r="H176" s="165" t="s">
        <v>346</v>
      </c>
      <c r="I176" s="165">
        <f>I184+I192+I200</f>
        <v>33202.25</v>
      </c>
      <c r="J176" s="173">
        <f t="shared" si="39"/>
        <v>100</v>
      </c>
      <c r="K176" s="204" t="s">
        <v>336</v>
      </c>
      <c r="L176" s="147"/>
    </row>
    <row r="177" spans="1:12">
      <c r="A177" s="227"/>
      <c r="B177" s="231"/>
      <c r="C177" s="217"/>
      <c r="D177" s="164" t="s">
        <v>176</v>
      </c>
      <c r="E177" s="165">
        <f>E185+E193+E201</f>
        <v>29550</v>
      </c>
      <c r="F177" s="165">
        <f t="shared" ref="F177:I177" si="41">F185+F193+F201</f>
        <v>29550</v>
      </c>
      <c r="G177" s="165">
        <f t="shared" si="41"/>
        <v>29550</v>
      </c>
      <c r="H177" s="165">
        <f t="shared" si="41"/>
        <v>29550</v>
      </c>
      <c r="I177" s="165">
        <f t="shared" si="41"/>
        <v>29550</v>
      </c>
      <c r="J177" s="173">
        <f t="shared" si="39"/>
        <v>100</v>
      </c>
      <c r="K177" s="204">
        <v>100</v>
      </c>
      <c r="L177" s="147"/>
    </row>
    <row r="178" spans="1:12" ht="25.5">
      <c r="A178" s="227"/>
      <c r="B178" s="231"/>
      <c r="C178" s="217"/>
      <c r="D178" s="164" t="s">
        <v>328</v>
      </c>
      <c r="E178" s="165">
        <f t="shared" si="40"/>
        <v>0</v>
      </c>
      <c r="F178" s="165">
        <v>0</v>
      </c>
      <c r="G178" s="165">
        <v>0</v>
      </c>
      <c r="H178" s="165">
        <v>0</v>
      </c>
      <c r="I178" s="165">
        <v>0</v>
      </c>
      <c r="J178" s="173">
        <v>0</v>
      </c>
      <c r="K178" s="204">
        <v>0</v>
      </c>
      <c r="L178" s="147"/>
    </row>
    <row r="179" spans="1:12" ht="38.25">
      <c r="A179" s="227"/>
      <c r="B179" s="231"/>
      <c r="C179" s="217"/>
      <c r="D179" s="164" t="s">
        <v>329</v>
      </c>
      <c r="E179" s="165">
        <f t="shared" si="40"/>
        <v>0</v>
      </c>
      <c r="F179" s="165">
        <v>0</v>
      </c>
      <c r="G179" s="165">
        <v>0</v>
      </c>
      <c r="H179" s="165">
        <v>0</v>
      </c>
      <c r="I179" s="165">
        <v>0</v>
      </c>
      <c r="J179" s="173">
        <v>0</v>
      </c>
      <c r="K179" s="204">
        <v>0</v>
      </c>
      <c r="L179" s="147"/>
    </row>
    <row r="180" spans="1:12" ht="25.5">
      <c r="A180" s="227"/>
      <c r="B180" s="231"/>
      <c r="C180" s="217"/>
      <c r="D180" s="164" t="s">
        <v>169</v>
      </c>
      <c r="E180" s="165">
        <f t="shared" si="40"/>
        <v>3652.25</v>
      </c>
      <c r="F180" s="165" t="s">
        <v>346</v>
      </c>
      <c r="G180" s="165" t="s">
        <v>346</v>
      </c>
      <c r="H180" s="165" t="s">
        <v>346</v>
      </c>
      <c r="I180" s="165">
        <v>3652.2</v>
      </c>
      <c r="J180" s="173">
        <f t="shared" si="39"/>
        <v>99.998630980902178</v>
      </c>
      <c r="K180" s="204">
        <f>I180/E180*100</f>
        <v>99.998630980902178</v>
      </c>
      <c r="L180" s="147"/>
    </row>
    <row r="181" spans="1:12">
      <c r="A181" s="227"/>
      <c r="B181" s="231"/>
      <c r="C181" s="217"/>
      <c r="D181" s="164" t="s">
        <v>7</v>
      </c>
      <c r="E181" s="165">
        <f>E189+E197+E205</f>
        <v>3652.25</v>
      </c>
      <c r="F181" s="165">
        <f t="shared" ref="F181:I181" si="42">F189+F197+F205</f>
        <v>3652.25</v>
      </c>
      <c r="G181" s="165">
        <f t="shared" si="42"/>
        <v>3652.25</v>
      </c>
      <c r="H181" s="165">
        <f t="shared" si="42"/>
        <v>3652.25</v>
      </c>
      <c r="I181" s="165">
        <f t="shared" si="42"/>
        <v>3652.25</v>
      </c>
      <c r="J181" s="173">
        <f t="shared" si="39"/>
        <v>100</v>
      </c>
      <c r="K181" s="204">
        <v>100</v>
      </c>
      <c r="L181" s="147"/>
    </row>
    <row r="182" spans="1:12">
      <c r="A182" s="227"/>
      <c r="B182" s="231"/>
      <c r="C182" s="217"/>
      <c r="D182" s="164" t="s">
        <v>177</v>
      </c>
      <c r="E182" s="165">
        <f t="shared" si="40"/>
        <v>0</v>
      </c>
      <c r="F182" s="165" t="s">
        <v>346</v>
      </c>
      <c r="G182" s="165" t="s">
        <v>346</v>
      </c>
      <c r="H182" s="165" t="s">
        <v>346</v>
      </c>
      <c r="I182" s="165">
        <v>0</v>
      </c>
      <c r="J182" s="173">
        <v>0</v>
      </c>
      <c r="K182" s="204" t="s">
        <v>336</v>
      </c>
      <c r="L182" s="147"/>
    </row>
    <row r="183" spans="1:12">
      <c r="A183" s="227"/>
      <c r="B183" s="231"/>
      <c r="C183" s="218"/>
      <c r="D183" s="164" t="s">
        <v>178</v>
      </c>
      <c r="E183" s="165">
        <f t="shared" si="40"/>
        <v>0</v>
      </c>
      <c r="F183" s="165" t="s">
        <v>346</v>
      </c>
      <c r="G183" s="165" t="s">
        <v>346</v>
      </c>
      <c r="H183" s="165" t="s">
        <v>346</v>
      </c>
      <c r="I183" s="165">
        <v>0</v>
      </c>
      <c r="J183" s="173">
        <v>0</v>
      </c>
      <c r="K183" s="204" t="s">
        <v>336</v>
      </c>
      <c r="L183" s="147"/>
    </row>
    <row r="184" spans="1:12">
      <c r="A184" s="227"/>
      <c r="B184" s="225" t="s">
        <v>381</v>
      </c>
      <c r="C184" s="216" t="s">
        <v>315</v>
      </c>
      <c r="D184" s="164" t="s">
        <v>6</v>
      </c>
      <c r="E184" s="165">
        <f>E185+E189+E190+E191</f>
        <v>2359.5500000000002</v>
      </c>
      <c r="F184" s="165" t="s">
        <v>346</v>
      </c>
      <c r="G184" s="165" t="s">
        <v>346</v>
      </c>
      <c r="H184" s="165" t="s">
        <v>346</v>
      </c>
      <c r="I184" s="165">
        <f>I185+I189+I190+I191</f>
        <v>2359.5500000000002</v>
      </c>
      <c r="J184" s="173">
        <f t="shared" si="39"/>
        <v>100</v>
      </c>
      <c r="K184" s="204" t="s">
        <v>336</v>
      </c>
      <c r="L184" s="147"/>
    </row>
    <row r="185" spans="1:12">
      <c r="A185" s="227"/>
      <c r="B185" s="225"/>
      <c r="C185" s="217"/>
      <c r="D185" s="164" t="s">
        <v>176</v>
      </c>
      <c r="E185" s="165">
        <v>2100</v>
      </c>
      <c r="F185" s="165">
        <v>2100</v>
      </c>
      <c r="G185" s="165">
        <v>2100</v>
      </c>
      <c r="H185" s="165">
        <v>2100</v>
      </c>
      <c r="I185" s="165">
        <v>2100</v>
      </c>
      <c r="J185" s="173">
        <f t="shared" si="39"/>
        <v>100</v>
      </c>
      <c r="K185" s="204">
        <v>100</v>
      </c>
      <c r="L185" s="147"/>
    </row>
    <row r="186" spans="1:12" ht="25.5">
      <c r="A186" s="227"/>
      <c r="B186" s="225"/>
      <c r="C186" s="217"/>
      <c r="D186" s="164" t="s">
        <v>328</v>
      </c>
      <c r="E186" s="165">
        <v>0</v>
      </c>
      <c r="F186" s="165">
        <v>0</v>
      </c>
      <c r="G186" s="165">
        <v>0</v>
      </c>
      <c r="H186" s="165">
        <v>0</v>
      </c>
      <c r="I186" s="165">
        <v>0</v>
      </c>
      <c r="J186" s="173">
        <v>0</v>
      </c>
      <c r="K186" s="204">
        <v>0</v>
      </c>
      <c r="L186" s="147"/>
    </row>
    <row r="187" spans="1:12" ht="38.25">
      <c r="A187" s="227"/>
      <c r="B187" s="225"/>
      <c r="C187" s="217"/>
      <c r="D187" s="164" t="s">
        <v>329</v>
      </c>
      <c r="E187" s="165">
        <v>0</v>
      </c>
      <c r="F187" s="165">
        <v>0</v>
      </c>
      <c r="G187" s="165">
        <v>0</v>
      </c>
      <c r="H187" s="165">
        <v>0</v>
      </c>
      <c r="I187" s="165">
        <v>0</v>
      </c>
      <c r="J187" s="173">
        <v>0</v>
      </c>
      <c r="K187" s="204">
        <v>0</v>
      </c>
      <c r="L187" s="147"/>
    </row>
    <row r="188" spans="1:12" ht="25.5">
      <c r="A188" s="227"/>
      <c r="B188" s="225"/>
      <c r="C188" s="217"/>
      <c r="D188" s="164" t="s">
        <v>169</v>
      </c>
      <c r="E188" s="165">
        <f>E189</f>
        <v>259.55</v>
      </c>
      <c r="F188" s="165" t="s">
        <v>346</v>
      </c>
      <c r="G188" s="165" t="s">
        <v>346</v>
      </c>
      <c r="H188" s="165" t="s">
        <v>346</v>
      </c>
      <c r="I188" s="165">
        <f>I189</f>
        <v>259.55</v>
      </c>
      <c r="J188" s="173">
        <f t="shared" si="39"/>
        <v>100</v>
      </c>
      <c r="K188" s="204">
        <v>100</v>
      </c>
      <c r="L188" s="147"/>
    </row>
    <row r="189" spans="1:12">
      <c r="A189" s="227"/>
      <c r="B189" s="225"/>
      <c r="C189" s="217"/>
      <c r="D189" s="164" t="s">
        <v>7</v>
      </c>
      <c r="E189" s="165">
        <v>259.55</v>
      </c>
      <c r="F189" s="165">
        <v>259.55</v>
      </c>
      <c r="G189" s="165">
        <v>259.55</v>
      </c>
      <c r="H189" s="165">
        <v>259.55</v>
      </c>
      <c r="I189" s="165">
        <v>259.55</v>
      </c>
      <c r="J189" s="173">
        <f t="shared" si="39"/>
        <v>100</v>
      </c>
      <c r="K189" s="204">
        <v>100</v>
      </c>
      <c r="L189" s="147"/>
    </row>
    <row r="190" spans="1:12">
      <c r="A190" s="227"/>
      <c r="B190" s="225"/>
      <c r="C190" s="217"/>
      <c r="D190" s="164" t="s">
        <v>177</v>
      </c>
      <c r="E190" s="165">
        <v>0</v>
      </c>
      <c r="F190" s="165" t="s">
        <v>346</v>
      </c>
      <c r="G190" s="165" t="s">
        <v>346</v>
      </c>
      <c r="H190" s="165" t="s">
        <v>346</v>
      </c>
      <c r="I190" s="165">
        <v>0</v>
      </c>
      <c r="J190" s="173">
        <v>0</v>
      </c>
      <c r="K190" s="204" t="s">
        <v>336</v>
      </c>
      <c r="L190" s="147"/>
    </row>
    <row r="191" spans="1:12">
      <c r="A191" s="227"/>
      <c r="B191" s="225"/>
      <c r="C191" s="218"/>
      <c r="D191" s="164" t="s">
        <v>178</v>
      </c>
      <c r="E191" s="165">
        <v>0</v>
      </c>
      <c r="F191" s="165" t="s">
        <v>346</v>
      </c>
      <c r="G191" s="165" t="s">
        <v>346</v>
      </c>
      <c r="H191" s="165" t="s">
        <v>346</v>
      </c>
      <c r="I191" s="165">
        <v>0</v>
      </c>
      <c r="J191" s="173">
        <v>0</v>
      </c>
      <c r="K191" s="204" t="s">
        <v>336</v>
      </c>
      <c r="L191" s="147"/>
    </row>
    <row r="192" spans="1:12">
      <c r="A192" s="227"/>
      <c r="B192" s="225" t="s">
        <v>382</v>
      </c>
      <c r="C192" s="216" t="s">
        <v>315</v>
      </c>
      <c r="D192" s="164" t="s">
        <v>6</v>
      </c>
      <c r="E192" s="165">
        <v>842.7</v>
      </c>
      <c r="F192" s="165" t="s">
        <v>346</v>
      </c>
      <c r="G192" s="165" t="s">
        <v>346</v>
      </c>
      <c r="H192" s="165" t="s">
        <v>346</v>
      </c>
      <c r="I192" s="165">
        <f>I193+I194+I195+I197+I198+I199</f>
        <v>842.7</v>
      </c>
      <c r="J192" s="173">
        <f t="shared" si="39"/>
        <v>100</v>
      </c>
      <c r="K192" s="204" t="s">
        <v>336</v>
      </c>
      <c r="L192" s="147"/>
    </row>
    <row r="193" spans="1:12">
      <c r="A193" s="227"/>
      <c r="B193" s="225"/>
      <c r="C193" s="217"/>
      <c r="D193" s="164" t="s">
        <v>176</v>
      </c>
      <c r="E193" s="165">
        <v>750</v>
      </c>
      <c r="F193" s="165">
        <v>750</v>
      </c>
      <c r="G193" s="165">
        <v>750</v>
      </c>
      <c r="H193" s="165">
        <v>750</v>
      </c>
      <c r="I193" s="165">
        <v>750</v>
      </c>
      <c r="J193" s="173">
        <f t="shared" si="39"/>
        <v>100</v>
      </c>
      <c r="K193" s="204">
        <v>100</v>
      </c>
      <c r="L193" s="147"/>
    </row>
    <row r="194" spans="1:12" ht="25.5">
      <c r="A194" s="227"/>
      <c r="B194" s="225"/>
      <c r="C194" s="217"/>
      <c r="D194" s="164" t="s">
        <v>328</v>
      </c>
      <c r="E194" s="165">
        <v>0</v>
      </c>
      <c r="F194" s="165">
        <v>0</v>
      </c>
      <c r="G194" s="165">
        <v>0</v>
      </c>
      <c r="H194" s="165">
        <v>0</v>
      </c>
      <c r="I194" s="165">
        <v>0</v>
      </c>
      <c r="J194" s="173">
        <v>0</v>
      </c>
      <c r="K194" s="204">
        <v>0</v>
      </c>
      <c r="L194" s="147"/>
    </row>
    <row r="195" spans="1:12" ht="38.25">
      <c r="A195" s="227"/>
      <c r="B195" s="225"/>
      <c r="C195" s="217"/>
      <c r="D195" s="164" t="s">
        <v>329</v>
      </c>
      <c r="E195" s="165">
        <v>0</v>
      </c>
      <c r="F195" s="165">
        <v>0</v>
      </c>
      <c r="G195" s="165">
        <v>0</v>
      </c>
      <c r="H195" s="165">
        <v>0</v>
      </c>
      <c r="I195" s="165">
        <v>0</v>
      </c>
      <c r="J195" s="173">
        <v>0</v>
      </c>
      <c r="K195" s="204">
        <v>0</v>
      </c>
      <c r="L195" s="147"/>
    </row>
    <row r="196" spans="1:12" ht="25.5">
      <c r="A196" s="227"/>
      <c r="B196" s="225"/>
      <c r="C196" s="217"/>
      <c r="D196" s="164" t="s">
        <v>169</v>
      </c>
      <c r="E196" s="165">
        <v>92.7</v>
      </c>
      <c r="F196" s="165" t="s">
        <v>346</v>
      </c>
      <c r="G196" s="165" t="s">
        <v>346</v>
      </c>
      <c r="H196" s="165" t="s">
        <v>346</v>
      </c>
      <c r="I196" s="165">
        <v>92.7</v>
      </c>
      <c r="J196" s="173">
        <f t="shared" si="39"/>
        <v>100</v>
      </c>
      <c r="K196" s="204">
        <v>100</v>
      </c>
      <c r="L196" s="147"/>
    </row>
    <row r="197" spans="1:12">
      <c r="A197" s="227"/>
      <c r="B197" s="225"/>
      <c r="C197" s="217"/>
      <c r="D197" s="164" t="s">
        <v>7</v>
      </c>
      <c r="E197" s="165">
        <v>92.7</v>
      </c>
      <c r="F197" s="165">
        <v>92.7</v>
      </c>
      <c r="G197" s="165">
        <v>92.7</v>
      </c>
      <c r="H197" s="165">
        <v>92.7</v>
      </c>
      <c r="I197" s="165">
        <v>92.7</v>
      </c>
      <c r="J197" s="173">
        <f t="shared" si="39"/>
        <v>100</v>
      </c>
      <c r="K197" s="204">
        <v>100</v>
      </c>
      <c r="L197" s="147"/>
    </row>
    <row r="198" spans="1:12">
      <c r="A198" s="227"/>
      <c r="B198" s="225"/>
      <c r="C198" s="217"/>
      <c r="D198" s="164" t="s">
        <v>177</v>
      </c>
      <c r="E198" s="165">
        <v>0</v>
      </c>
      <c r="F198" s="165" t="s">
        <v>346</v>
      </c>
      <c r="G198" s="165" t="s">
        <v>346</v>
      </c>
      <c r="H198" s="165" t="s">
        <v>346</v>
      </c>
      <c r="I198" s="165">
        <v>0</v>
      </c>
      <c r="J198" s="173">
        <v>0</v>
      </c>
      <c r="K198" s="204" t="s">
        <v>336</v>
      </c>
      <c r="L198" s="147"/>
    </row>
    <row r="199" spans="1:12">
      <c r="A199" s="227"/>
      <c r="B199" s="225"/>
      <c r="C199" s="218"/>
      <c r="D199" s="164" t="s">
        <v>178</v>
      </c>
      <c r="E199" s="165">
        <v>0</v>
      </c>
      <c r="F199" s="165" t="s">
        <v>346</v>
      </c>
      <c r="G199" s="165" t="s">
        <v>346</v>
      </c>
      <c r="H199" s="165" t="s">
        <v>346</v>
      </c>
      <c r="I199" s="165">
        <v>0</v>
      </c>
      <c r="J199" s="173">
        <v>0</v>
      </c>
      <c r="K199" s="204" t="s">
        <v>336</v>
      </c>
      <c r="L199" s="147"/>
    </row>
    <row r="200" spans="1:12">
      <c r="A200" s="227"/>
      <c r="B200" s="216" t="s">
        <v>383</v>
      </c>
      <c r="C200" s="216" t="s">
        <v>315</v>
      </c>
      <c r="D200" s="164" t="s">
        <v>6</v>
      </c>
      <c r="E200" s="165">
        <v>30000</v>
      </c>
      <c r="F200" s="165" t="s">
        <v>346</v>
      </c>
      <c r="G200" s="165" t="s">
        <v>346</v>
      </c>
      <c r="H200" s="165" t="s">
        <v>346</v>
      </c>
      <c r="I200" s="165">
        <f>I201+I202+I203+I205+I206+I207</f>
        <v>30000</v>
      </c>
      <c r="J200" s="173">
        <f t="shared" si="39"/>
        <v>100</v>
      </c>
      <c r="K200" s="204" t="s">
        <v>336</v>
      </c>
      <c r="L200" s="147"/>
    </row>
    <row r="201" spans="1:12">
      <c r="A201" s="227"/>
      <c r="B201" s="217"/>
      <c r="C201" s="217"/>
      <c r="D201" s="164" t="s">
        <v>176</v>
      </c>
      <c r="E201" s="165">
        <v>26700</v>
      </c>
      <c r="F201" s="165">
        <v>26700</v>
      </c>
      <c r="G201" s="165">
        <v>26700</v>
      </c>
      <c r="H201" s="165">
        <v>26700</v>
      </c>
      <c r="I201" s="165">
        <v>26700</v>
      </c>
      <c r="J201" s="173">
        <f t="shared" si="39"/>
        <v>100</v>
      </c>
      <c r="K201" s="204">
        <v>100</v>
      </c>
      <c r="L201" s="147"/>
    </row>
    <row r="202" spans="1:12" ht="25.5">
      <c r="A202" s="227"/>
      <c r="B202" s="217"/>
      <c r="C202" s="217"/>
      <c r="D202" s="164" t="s">
        <v>328</v>
      </c>
      <c r="E202" s="165">
        <v>0</v>
      </c>
      <c r="F202" s="165">
        <v>0</v>
      </c>
      <c r="G202" s="165">
        <v>0</v>
      </c>
      <c r="H202" s="165">
        <v>0</v>
      </c>
      <c r="I202" s="165">
        <v>0</v>
      </c>
      <c r="J202" s="173">
        <v>0</v>
      </c>
      <c r="K202" s="204">
        <v>0</v>
      </c>
      <c r="L202" s="147"/>
    </row>
    <row r="203" spans="1:12" ht="38.25">
      <c r="A203" s="227"/>
      <c r="B203" s="217"/>
      <c r="C203" s="217"/>
      <c r="D203" s="164" t="s">
        <v>329</v>
      </c>
      <c r="E203" s="165">
        <v>0</v>
      </c>
      <c r="F203" s="165">
        <v>0</v>
      </c>
      <c r="G203" s="165">
        <v>0</v>
      </c>
      <c r="H203" s="165">
        <v>0</v>
      </c>
      <c r="I203" s="165">
        <v>0</v>
      </c>
      <c r="J203" s="173">
        <v>0</v>
      </c>
      <c r="K203" s="204">
        <v>0</v>
      </c>
      <c r="L203" s="147"/>
    </row>
    <row r="204" spans="1:12" ht="25.5">
      <c r="A204" s="227"/>
      <c r="B204" s="217"/>
      <c r="C204" s="217"/>
      <c r="D204" s="164" t="s">
        <v>169</v>
      </c>
      <c r="E204" s="165">
        <v>3300</v>
      </c>
      <c r="F204" s="165" t="s">
        <v>346</v>
      </c>
      <c r="G204" s="165" t="s">
        <v>346</v>
      </c>
      <c r="H204" s="165" t="s">
        <v>346</v>
      </c>
      <c r="I204" s="165">
        <v>3300</v>
      </c>
      <c r="J204" s="173">
        <f t="shared" si="39"/>
        <v>100</v>
      </c>
      <c r="K204" s="204">
        <v>100</v>
      </c>
      <c r="L204" s="147"/>
    </row>
    <row r="205" spans="1:12">
      <c r="A205" s="227"/>
      <c r="B205" s="217"/>
      <c r="C205" s="217"/>
      <c r="D205" s="164" t="s">
        <v>7</v>
      </c>
      <c r="E205" s="165">
        <v>3300</v>
      </c>
      <c r="F205" s="165">
        <v>3300</v>
      </c>
      <c r="G205" s="165">
        <v>3300</v>
      </c>
      <c r="H205" s="165">
        <v>3300</v>
      </c>
      <c r="I205" s="165">
        <v>3300</v>
      </c>
      <c r="J205" s="173">
        <f t="shared" si="39"/>
        <v>100</v>
      </c>
      <c r="K205" s="204">
        <v>100</v>
      </c>
      <c r="L205" s="147"/>
    </row>
    <row r="206" spans="1:12">
      <c r="A206" s="227"/>
      <c r="B206" s="217"/>
      <c r="C206" s="217"/>
      <c r="D206" s="164" t="s">
        <v>177</v>
      </c>
      <c r="E206" s="165">
        <v>0</v>
      </c>
      <c r="F206" s="165" t="s">
        <v>346</v>
      </c>
      <c r="G206" s="165" t="s">
        <v>346</v>
      </c>
      <c r="H206" s="165" t="s">
        <v>346</v>
      </c>
      <c r="I206" s="165">
        <v>0</v>
      </c>
      <c r="J206" s="173">
        <v>0</v>
      </c>
      <c r="K206" s="204" t="s">
        <v>336</v>
      </c>
      <c r="L206" s="147"/>
    </row>
    <row r="207" spans="1:12">
      <c r="A207" s="227"/>
      <c r="B207" s="218"/>
      <c r="C207" s="218"/>
      <c r="D207" s="164" t="s">
        <v>178</v>
      </c>
      <c r="E207" s="165">
        <v>0</v>
      </c>
      <c r="F207" s="165" t="s">
        <v>346</v>
      </c>
      <c r="G207" s="165" t="s">
        <v>346</v>
      </c>
      <c r="H207" s="165" t="s">
        <v>346</v>
      </c>
      <c r="I207" s="165">
        <v>0</v>
      </c>
      <c r="J207" s="173">
        <v>0</v>
      </c>
      <c r="K207" s="204" t="s">
        <v>336</v>
      </c>
      <c r="L207" s="147"/>
    </row>
    <row r="208" spans="1:12">
      <c r="A208" s="227"/>
      <c r="B208" s="219" t="s">
        <v>334</v>
      </c>
      <c r="C208" s="216" t="s">
        <v>315</v>
      </c>
      <c r="D208" s="164" t="s">
        <v>6</v>
      </c>
      <c r="E208" s="165">
        <f t="shared" ref="E208:E215" si="43">E216</f>
        <v>3200</v>
      </c>
      <c r="F208" s="165" t="s">
        <v>346</v>
      </c>
      <c r="G208" s="165" t="s">
        <v>346</v>
      </c>
      <c r="H208" s="165" t="s">
        <v>346</v>
      </c>
      <c r="I208" s="165">
        <f>I209+I210+I211+I213+I214+I215</f>
        <v>3200</v>
      </c>
      <c r="J208" s="173">
        <f t="shared" si="39"/>
        <v>100</v>
      </c>
      <c r="K208" s="204" t="s">
        <v>336</v>
      </c>
      <c r="L208" s="147"/>
    </row>
    <row r="209" spans="1:12">
      <c r="A209" s="227"/>
      <c r="B209" s="220"/>
      <c r="C209" s="217"/>
      <c r="D209" s="164" t="s">
        <v>176</v>
      </c>
      <c r="E209" s="165">
        <f t="shared" si="43"/>
        <v>0</v>
      </c>
      <c r="F209" s="165">
        <v>0</v>
      </c>
      <c r="G209" s="165">
        <v>0</v>
      </c>
      <c r="H209" s="165">
        <v>0</v>
      </c>
      <c r="I209" s="165">
        <v>0</v>
      </c>
      <c r="J209" s="173">
        <v>0</v>
      </c>
      <c r="K209" s="204">
        <v>0</v>
      </c>
      <c r="L209" s="147"/>
    </row>
    <row r="210" spans="1:12" ht="25.5">
      <c r="A210" s="227"/>
      <c r="B210" s="220"/>
      <c r="C210" s="217"/>
      <c r="D210" s="164" t="s">
        <v>328</v>
      </c>
      <c r="E210" s="165">
        <f t="shared" si="43"/>
        <v>0</v>
      </c>
      <c r="F210" s="165">
        <v>0</v>
      </c>
      <c r="G210" s="165">
        <v>0</v>
      </c>
      <c r="H210" s="165">
        <v>0</v>
      </c>
      <c r="I210" s="165">
        <v>0</v>
      </c>
      <c r="J210" s="173">
        <v>0</v>
      </c>
      <c r="K210" s="204">
        <v>0</v>
      </c>
      <c r="L210" s="147"/>
    </row>
    <row r="211" spans="1:12" ht="38.25">
      <c r="A211" s="227"/>
      <c r="B211" s="220"/>
      <c r="C211" s="217"/>
      <c r="D211" s="164" t="s">
        <v>329</v>
      </c>
      <c r="E211" s="165">
        <f t="shared" si="43"/>
        <v>0</v>
      </c>
      <c r="F211" s="165">
        <v>0</v>
      </c>
      <c r="G211" s="165">
        <v>0</v>
      </c>
      <c r="H211" s="165">
        <v>0</v>
      </c>
      <c r="I211" s="165">
        <v>0</v>
      </c>
      <c r="J211" s="173">
        <v>0</v>
      </c>
      <c r="K211" s="204">
        <v>0</v>
      </c>
      <c r="L211" s="147"/>
    </row>
    <row r="212" spans="1:12" ht="25.5">
      <c r="A212" s="227"/>
      <c r="B212" s="220"/>
      <c r="C212" s="217"/>
      <c r="D212" s="164" t="s">
        <v>169</v>
      </c>
      <c r="E212" s="165">
        <f t="shared" si="43"/>
        <v>3200</v>
      </c>
      <c r="F212" s="165" t="s">
        <v>346</v>
      </c>
      <c r="G212" s="165" t="s">
        <v>346</v>
      </c>
      <c r="H212" s="165" t="s">
        <v>346</v>
      </c>
      <c r="I212" s="165">
        <v>3200</v>
      </c>
      <c r="J212" s="173">
        <f t="shared" si="39"/>
        <v>100</v>
      </c>
      <c r="K212" s="204" t="s">
        <v>336</v>
      </c>
      <c r="L212" s="147"/>
    </row>
    <row r="213" spans="1:12">
      <c r="A213" s="227"/>
      <c r="B213" s="220"/>
      <c r="C213" s="217"/>
      <c r="D213" s="164" t="s">
        <v>7</v>
      </c>
      <c r="E213" s="165">
        <f t="shared" si="43"/>
        <v>3200</v>
      </c>
      <c r="F213" s="165">
        <f t="shared" ref="F213:I213" si="44">F221</f>
        <v>3200</v>
      </c>
      <c r="G213" s="165">
        <f t="shared" si="44"/>
        <v>3200</v>
      </c>
      <c r="H213" s="165">
        <f t="shared" si="44"/>
        <v>3200</v>
      </c>
      <c r="I213" s="165">
        <f t="shared" si="44"/>
        <v>3200</v>
      </c>
      <c r="J213" s="173">
        <f t="shared" si="39"/>
        <v>100</v>
      </c>
      <c r="K213" s="204">
        <v>100</v>
      </c>
      <c r="L213" s="147"/>
    </row>
    <row r="214" spans="1:12">
      <c r="A214" s="227"/>
      <c r="B214" s="220"/>
      <c r="C214" s="217"/>
      <c r="D214" s="164" t="s">
        <v>177</v>
      </c>
      <c r="E214" s="165">
        <f t="shared" si="43"/>
        <v>0</v>
      </c>
      <c r="F214" s="165" t="s">
        <v>346</v>
      </c>
      <c r="G214" s="165" t="s">
        <v>346</v>
      </c>
      <c r="H214" s="165" t="s">
        <v>346</v>
      </c>
      <c r="I214" s="165">
        <v>0</v>
      </c>
      <c r="J214" s="173">
        <v>0</v>
      </c>
      <c r="K214" s="204" t="s">
        <v>336</v>
      </c>
      <c r="L214" s="147"/>
    </row>
    <row r="215" spans="1:12">
      <c r="A215" s="227"/>
      <c r="B215" s="221"/>
      <c r="C215" s="218"/>
      <c r="D215" s="164" t="s">
        <v>178</v>
      </c>
      <c r="E215" s="165">
        <f t="shared" si="43"/>
        <v>0</v>
      </c>
      <c r="F215" s="165" t="s">
        <v>346</v>
      </c>
      <c r="G215" s="165" t="s">
        <v>346</v>
      </c>
      <c r="H215" s="165" t="s">
        <v>346</v>
      </c>
      <c r="I215" s="165">
        <v>0</v>
      </c>
      <c r="J215" s="173">
        <v>0</v>
      </c>
      <c r="K215" s="204" t="s">
        <v>336</v>
      </c>
      <c r="L215" s="147"/>
    </row>
    <row r="216" spans="1:12">
      <c r="A216" s="227"/>
      <c r="B216" s="225" t="s">
        <v>355</v>
      </c>
      <c r="C216" s="216" t="s">
        <v>315</v>
      </c>
      <c r="D216" s="164" t="s">
        <v>6</v>
      </c>
      <c r="E216" s="165">
        <v>3200</v>
      </c>
      <c r="F216" s="165" t="s">
        <v>346</v>
      </c>
      <c r="G216" s="165" t="s">
        <v>346</v>
      </c>
      <c r="H216" s="165" t="s">
        <v>346</v>
      </c>
      <c r="I216" s="165">
        <f>I217+I218+I219+I221+I222+I223</f>
        <v>3200</v>
      </c>
      <c r="J216" s="173">
        <f t="shared" si="39"/>
        <v>100</v>
      </c>
      <c r="K216" s="204" t="s">
        <v>336</v>
      </c>
      <c r="L216" s="147"/>
    </row>
    <row r="217" spans="1:12">
      <c r="A217" s="227"/>
      <c r="B217" s="225"/>
      <c r="C217" s="217"/>
      <c r="D217" s="164" t="s">
        <v>176</v>
      </c>
      <c r="E217" s="165">
        <v>0</v>
      </c>
      <c r="F217" s="165">
        <v>0</v>
      </c>
      <c r="G217" s="165">
        <v>0</v>
      </c>
      <c r="H217" s="165">
        <v>0</v>
      </c>
      <c r="I217" s="165">
        <v>0</v>
      </c>
      <c r="J217" s="173">
        <v>0</v>
      </c>
      <c r="K217" s="204">
        <v>0</v>
      </c>
      <c r="L217" s="147"/>
    </row>
    <row r="218" spans="1:12" ht="25.5">
      <c r="A218" s="227"/>
      <c r="B218" s="225"/>
      <c r="C218" s="217"/>
      <c r="D218" s="164" t="s">
        <v>328</v>
      </c>
      <c r="E218" s="165">
        <v>0</v>
      </c>
      <c r="F218" s="165">
        <v>0</v>
      </c>
      <c r="G218" s="165">
        <v>0</v>
      </c>
      <c r="H218" s="165">
        <v>0</v>
      </c>
      <c r="I218" s="165">
        <v>0</v>
      </c>
      <c r="J218" s="173">
        <v>0</v>
      </c>
      <c r="K218" s="204">
        <v>0</v>
      </c>
      <c r="L218" s="147"/>
    </row>
    <row r="219" spans="1:12" ht="38.25">
      <c r="A219" s="227"/>
      <c r="B219" s="225"/>
      <c r="C219" s="217"/>
      <c r="D219" s="164" t="s">
        <v>329</v>
      </c>
      <c r="E219" s="165">
        <v>0</v>
      </c>
      <c r="F219" s="165">
        <v>0</v>
      </c>
      <c r="G219" s="165">
        <v>0</v>
      </c>
      <c r="H219" s="165">
        <v>0</v>
      </c>
      <c r="I219" s="165">
        <v>0</v>
      </c>
      <c r="J219" s="173">
        <v>0</v>
      </c>
      <c r="K219" s="204">
        <v>0</v>
      </c>
      <c r="L219" s="147"/>
    </row>
    <row r="220" spans="1:12" ht="25.5">
      <c r="A220" s="227"/>
      <c r="B220" s="225"/>
      <c r="C220" s="217"/>
      <c r="D220" s="164" t="s">
        <v>169</v>
      </c>
      <c r="E220" s="165">
        <v>3200</v>
      </c>
      <c r="F220" s="165" t="s">
        <v>346</v>
      </c>
      <c r="G220" s="165" t="s">
        <v>346</v>
      </c>
      <c r="H220" s="165" t="s">
        <v>346</v>
      </c>
      <c r="I220" s="165">
        <v>3200</v>
      </c>
      <c r="J220" s="173">
        <f t="shared" si="39"/>
        <v>100</v>
      </c>
      <c r="K220" s="204">
        <v>100</v>
      </c>
      <c r="L220" s="147"/>
    </row>
    <row r="221" spans="1:12">
      <c r="A221" s="227"/>
      <c r="B221" s="225"/>
      <c r="C221" s="217"/>
      <c r="D221" s="164" t="s">
        <v>7</v>
      </c>
      <c r="E221" s="165">
        <v>3200</v>
      </c>
      <c r="F221" s="165">
        <v>3200</v>
      </c>
      <c r="G221" s="165">
        <v>3200</v>
      </c>
      <c r="H221" s="165">
        <v>3200</v>
      </c>
      <c r="I221" s="165">
        <v>3200</v>
      </c>
      <c r="J221" s="173">
        <f t="shared" si="39"/>
        <v>100</v>
      </c>
      <c r="K221" s="204">
        <v>100</v>
      </c>
      <c r="L221" s="147"/>
    </row>
    <row r="222" spans="1:12">
      <c r="A222" s="227"/>
      <c r="B222" s="225"/>
      <c r="C222" s="217"/>
      <c r="D222" s="164" t="s">
        <v>177</v>
      </c>
      <c r="E222" s="165">
        <v>0</v>
      </c>
      <c r="F222" s="165" t="s">
        <v>346</v>
      </c>
      <c r="G222" s="165" t="s">
        <v>346</v>
      </c>
      <c r="H222" s="165" t="s">
        <v>346</v>
      </c>
      <c r="I222" s="165">
        <v>0</v>
      </c>
      <c r="J222" s="173">
        <v>0</v>
      </c>
      <c r="K222" s="204" t="s">
        <v>336</v>
      </c>
      <c r="L222" s="147"/>
    </row>
    <row r="223" spans="1:12">
      <c r="A223" s="227"/>
      <c r="B223" s="225"/>
      <c r="C223" s="218"/>
      <c r="D223" s="164" t="s">
        <v>178</v>
      </c>
      <c r="E223" s="165">
        <v>0</v>
      </c>
      <c r="F223" s="165" t="s">
        <v>346</v>
      </c>
      <c r="G223" s="165" t="s">
        <v>346</v>
      </c>
      <c r="H223" s="165" t="s">
        <v>346</v>
      </c>
      <c r="I223" s="165">
        <v>0</v>
      </c>
      <c r="J223" s="173">
        <v>0</v>
      </c>
      <c r="K223" s="204" t="s">
        <v>336</v>
      </c>
      <c r="L223" s="147"/>
    </row>
    <row r="224" spans="1:12">
      <c r="A224" s="226" t="s">
        <v>325</v>
      </c>
      <c r="B224" s="222" t="s">
        <v>240</v>
      </c>
      <c r="C224" s="222" t="s">
        <v>320</v>
      </c>
      <c r="D224" s="186" t="s">
        <v>6</v>
      </c>
      <c r="E224" s="190">
        <f>E232+E240+E248+E352</f>
        <v>1391810.9500000002</v>
      </c>
      <c r="F224" s="190" t="s">
        <v>336</v>
      </c>
      <c r="G224" s="190" t="s">
        <v>336</v>
      </c>
      <c r="H224" s="190" t="s">
        <v>336</v>
      </c>
      <c r="I224" s="190">
        <f>I232+I248+I352</f>
        <v>790560.18</v>
      </c>
      <c r="J224" s="188">
        <f t="shared" si="39"/>
        <v>56.800830601311191</v>
      </c>
      <c r="K224" s="199" t="s">
        <v>336</v>
      </c>
      <c r="L224" s="189"/>
    </row>
    <row r="225" spans="1:12">
      <c r="A225" s="227"/>
      <c r="B225" s="223"/>
      <c r="C225" s="223"/>
      <c r="D225" s="186" t="s">
        <v>176</v>
      </c>
      <c r="E225" s="190">
        <f>E233+E241+E249+E353</f>
        <v>324659.7</v>
      </c>
      <c r="F225" s="190">
        <f>F233+F241+F249+F353</f>
        <v>324659.7</v>
      </c>
      <c r="G225" s="190">
        <f>G233+G241+G249+G353</f>
        <v>324659.7</v>
      </c>
      <c r="H225" s="190">
        <f>H233+H241+H249+H353</f>
        <v>324659.7</v>
      </c>
      <c r="I225" s="190">
        <f>I233+I241+I249+I353</f>
        <v>324659.7</v>
      </c>
      <c r="J225" s="188">
        <f t="shared" si="39"/>
        <v>100</v>
      </c>
      <c r="K225" s="199">
        <v>100</v>
      </c>
      <c r="L225" s="189"/>
    </row>
    <row r="226" spans="1:12" ht="25.5">
      <c r="A226" s="227"/>
      <c r="B226" s="223"/>
      <c r="C226" s="223"/>
      <c r="D226" s="186" t="s">
        <v>328</v>
      </c>
      <c r="E226" s="190">
        <f>E234+E242+E250+E354</f>
        <v>0</v>
      </c>
      <c r="F226" s="190">
        <v>0</v>
      </c>
      <c r="G226" s="190">
        <v>0</v>
      </c>
      <c r="H226" s="190">
        <v>0</v>
      </c>
      <c r="I226" s="190">
        <v>0</v>
      </c>
      <c r="J226" s="188">
        <v>0</v>
      </c>
      <c r="K226" s="199">
        <v>0</v>
      </c>
      <c r="L226" s="189"/>
    </row>
    <row r="227" spans="1:12" ht="38.25">
      <c r="A227" s="227"/>
      <c r="B227" s="223"/>
      <c r="C227" s="223"/>
      <c r="D227" s="186" t="s">
        <v>329</v>
      </c>
      <c r="E227" s="190">
        <f>E235+E243+E251+E355</f>
        <v>0</v>
      </c>
      <c r="F227" s="190">
        <v>0</v>
      </c>
      <c r="G227" s="190">
        <v>0</v>
      </c>
      <c r="H227" s="190">
        <v>0</v>
      </c>
      <c r="I227" s="190">
        <v>0</v>
      </c>
      <c r="J227" s="188">
        <v>0</v>
      </c>
      <c r="K227" s="199">
        <v>0</v>
      </c>
      <c r="L227" s="189"/>
    </row>
    <row r="228" spans="1:12" ht="25.5">
      <c r="A228" s="227"/>
      <c r="B228" s="223"/>
      <c r="C228" s="223"/>
      <c r="D228" s="186" t="s">
        <v>169</v>
      </c>
      <c r="E228" s="190">
        <f>E229+E230</f>
        <v>1067151.2999999998</v>
      </c>
      <c r="F228" s="190" t="s">
        <v>346</v>
      </c>
      <c r="G228" s="190" t="s">
        <v>346</v>
      </c>
      <c r="H228" s="190" t="s">
        <v>346</v>
      </c>
      <c r="I228" s="190">
        <f>I236+I244+I252+I356</f>
        <v>465912.43000000005</v>
      </c>
      <c r="J228" s="188">
        <f t="shared" si="39"/>
        <v>43.659453912486462</v>
      </c>
      <c r="K228" s="199" t="s">
        <v>336</v>
      </c>
      <c r="L228" s="189"/>
    </row>
    <row r="229" spans="1:12">
      <c r="A229" s="227"/>
      <c r="B229" s="223"/>
      <c r="C229" s="223"/>
      <c r="D229" s="186" t="s">
        <v>7</v>
      </c>
      <c r="E229" s="190">
        <v>1067151.2999999998</v>
      </c>
      <c r="F229" s="190">
        <v>1067151.2999999998</v>
      </c>
      <c r="G229" s="190">
        <v>1067151.2999999998</v>
      </c>
      <c r="H229" s="190">
        <v>1067151.2999999998</v>
      </c>
      <c r="I229" s="190">
        <f>I237+I253+I245+I357</f>
        <v>465912.48000000004</v>
      </c>
      <c r="J229" s="188">
        <f t="shared" si="39"/>
        <v>43.659458597857693</v>
      </c>
      <c r="K229" s="199">
        <v>100</v>
      </c>
      <c r="L229" s="189"/>
    </row>
    <row r="230" spans="1:12">
      <c r="A230" s="227"/>
      <c r="B230" s="223"/>
      <c r="C230" s="223"/>
      <c r="D230" s="186" t="s">
        <v>177</v>
      </c>
      <c r="E230" s="190">
        <f>E238+E246+E254+E358</f>
        <v>0</v>
      </c>
      <c r="F230" s="190" t="s">
        <v>346</v>
      </c>
      <c r="G230" s="190" t="s">
        <v>346</v>
      </c>
      <c r="H230" s="190" t="s">
        <v>346</v>
      </c>
      <c r="I230" s="190">
        <v>0</v>
      </c>
      <c r="J230" s="188">
        <v>0</v>
      </c>
      <c r="K230" s="199" t="s">
        <v>336</v>
      </c>
      <c r="L230" s="189"/>
    </row>
    <row r="231" spans="1:12">
      <c r="A231" s="227"/>
      <c r="B231" s="223"/>
      <c r="C231" s="224"/>
      <c r="D231" s="186" t="s">
        <v>178</v>
      </c>
      <c r="E231" s="190">
        <f>E239+E247+E255+E359</f>
        <v>0</v>
      </c>
      <c r="F231" s="190" t="s">
        <v>346</v>
      </c>
      <c r="G231" s="190" t="s">
        <v>346</v>
      </c>
      <c r="H231" s="190" t="s">
        <v>346</v>
      </c>
      <c r="I231" s="190">
        <v>0</v>
      </c>
      <c r="J231" s="188">
        <v>0</v>
      </c>
      <c r="K231" s="199" t="s">
        <v>336</v>
      </c>
      <c r="L231" s="189"/>
    </row>
    <row r="232" spans="1:12">
      <c r="A232" s="227"/>
      <c r="B232" s="231" t="s">
        <v>384</v>
      </c>
      <c r="C232" s="216" t="s">
        <v>315</v>
      </c>
      <c r="D232" s="164" t="s">
        <v>6</v>
      </c>
      <c r="E232" s="165">
        <f>E233+E234+E235+E237+E238+E239</f>
        <v>46017</v>
      </c>
      <c r="F232" s="165" t="s">
        <v>346</v>
      </c>
      <c r="G232" s="165" t="s">
        <v>346</v>
      </c>
      <c r="H232" s="165" t="s">
        <v>346</v>
      </c>
      <c r="I232" s="165">
        <f>I233+I234+I235+I237+I238+I239</f>
        <v>46017</v>
      </c>
      <c r="J232" s="173">
        <f t="shared" ref="J232:J293" si="45">I232/E232*100</f>
        <v>100</v>
      </c>
      <c r="K232" s="204" t="s">
        <v>336</v>
      </c>
      <c r="L232" s="147"/>
    </row>
    <row r="233" spans="1:12">
      <c r="A233" s="227"/>
      <c r="B233" s="231"/>
      <c r="C233" s="217"/>
      <c r="D233" s="164" t="s">
        <v>176</v>
      </c>
      <c r="E233" s="165">
        <v>0</v>
      </c>
      <c r="F233" s="165">
        <v>0</v>
      </c>
      <c r="G233" s="165">
        <v>0</v>
      </c>
      <c r="H233" s="165">
        <v>0</v>
      </c>
      <c r="I233" s="165">
        <v>0</v>
      </c>
      <c r="J233" s="173">
        <v>0</v>
      </c>
      <c r="K233" s="204">
        <v>0</v>
      </c>
      <c r="L233" s="147"/>
    </row>
    <row r="234" spans="1:12" ht="25.5">
      <c r="A234" s="227"/>
      <c r="B234" s="231"/>
      <c r="C234" s="217"/>
      <c r="D234" s="164" t="s">
        <v>328</v>
      </c>
      <c r="E234" s="165">
        <v>0</v>
      </c>
      <c r="F234" s="165">
        <v>0</v>
      </c>
      <c r="G234" s="165">
        <v>0</v>
      </c>
      <c r="H234" s="165">
        <v>0</v>
      </c>
      <c r="I234" s="165">
        <v>0</v>
      </c>
      <c r="J234" s="173">
        <v>0</v>
      </c>
      <c r="K234" s="204">
        <v>0</v>
      </c>
      <c r="L234" s="147"/>
    </row>
    <row r="235" spans="1:12" ht="38.25">
      <c r="A235" s="227"/>
      <c r="B235" s="231"/>
      <c r="C235" s="217"/>
      <c r="D235" s="164" t="s">
        <v>329</v>
      </c>
      <c r="E235" s="165">
        <v>0</v>
      </c>
      <c r="F235" s="165">
        <v>0</v>
      </c>
      <c r="G235" s="165">
        <v>0</v>
      </c>
      <c r="H235" s="165">
        <v>0</v>
      </c>
      <c r="I235" s="165">
        <v>0</v>
      </c>
      <c r="J235" s="173">
        <v>0</v>
      </c>
      <c r="K235" s="204">
        <v>0</v>
      </c>
      <c r="L235" s="147"/>
    </row>
    <row r="236" spans="1:12" ht="25.5">
      <c r="A236" s="227"/>
      <c r="B236" s="231"/>
      <c r="C236" s="217"/>
      <c r="D236" s="164" t="s">
        <v>169</v>
      </c>
      <c r="E236" s="165">
        <f>E237</f>
        <v>46017</v>
      </c>
      <c r="F236" s="165" t="s">
        <v>346</v>
      </c>
      <c r="G236" s="165" t="s">
        <v>346</v>
      </c>
      <c r="H236" s="165" t="s">
        <v>346</v>
      </c>
      <c r="I236" s="165">
        <f>I237</f>
        <v>46017</v>
      </c>
      <c r="J236" s="173">
        <f t="shared" si="45"/>
        <v>100</v>
      </c>
      <c r="K236" s="204">
        <f>I236/E236*100</f>
        <v>100</v>
      </c>
      <c r="L236" s="147"/>
    </row>
    <row r="237" spans="1:12">
      <c r="A237" s="227"/>
      <c r="B237" s="231"/>
      <c r="C237" s="217"/>
      <c r="D237" s="164" t="s">
        <v>7</v>
      </c>
      <c r="E237" s="165">
        <v>46017</v>
      </c>
      <c r="F237" s="165">
        <v>46017</v>
      </c>
      <c r="G237" s="165">
        <v>46017</v>
      </c>
      <c r="H237" s="165">
        <v>46017</v>
      </c>
      <c r="I237" s="165">
        <v>46017</v>
      </c>
      <c r="J237" s="173">
        <f t="shared" si="45"/>
        <v>100</v>
      </c>
      <c r="K237" s="204">
        <v>100</v>
      </c>
      <c r="L237" s="147"/>
    </row>
    <row r="238" spans="1:12">
      <c r="A238" s="227"/>
      <c r="B238" s="231"/>
      <c r="C238" s="217"/>
      <c r="D238" s="164" t="s">
        <v>177</v>
      </c>
      <c r="E238" s="165">
        <v>0</v>
      </c>
      <c r="F238" s="165" t="s">
        <v>346</v>
      </c>
      <c r="G238" s="165" t="s">
        <v>346</v>
      </c>
      <c r="H238" s="165" t="s">
        <v>346</v>
      </c>
      <c r="I238" s="165">
        <v>0</v>
      </c>
      <c r="J238" s="173">
        <v>0</v>
      </c>
      <c r="K238" s="204" t="s">
        <v>336</v>
      </c>
      <c r="L238" s="147"/>
    </row>
    <row r="239" spans="1:12">
      <c r="A239" s="227"/>
      <c r="B239" s="231"/>
      <c r="C239" s="218"/>
      <c r="D239" s="164" t="s">
        <v>178</v>
      </c>
      <c r="E239" s="165">
        <v>0</v>
      </c>
      <c r="F239" s="165" t="s">
        <v>346</v>
      </c>
      <c r="G239" s="165" t="s">
        <v>346</v>
      </c>
      <c r="H239" s="165" t="s">
        <v>346</v>
      </c>
      <c r="I239" s="165">
        <v>0</v>
      </c>
      <c r="J239" s="173">
        <v>0</v>
      </c>
      <c r="K239" s="204" t="s">
        <v>336</v>
      </c>
      <c r="L239" s="147"/>
    </row>
    <row r="240" spans="1:12">
      <c r="A240" s="227"/>
      <c r="B240" s="231" t="s">
        <v>385</v>
      </c>
      <c r="C240" s="216" t="s">
        <v>315</v>
      </c>
      <c r="D240" s="164" t="s">
        <v>6</v>
      </c>
      <c r="E240" s="165">
        <f>E241+E242+E243+E245+E246+E247</f>
        <v>12</v>
      </c>
      <c r="F240" s="165" t="s">
        <v>346</v>
      </c>
      <c r="G240" s="165" t="s">
        <v>346</v>
      </c>
      <c r="H240" s="165" t="s">
        <v>346</v>
      </c>
      <c r="I240" s="165">
        <f>I241+I242+I243+I245+I246+I247</f>
        <v>12</v>
      </c>
      <c r="J240" s="173">
        <f t="shared" si="45"/>
        <v>100</v>
      </c>
      <c r="K240" s="204" t="s">
        <v>336</v>
      </c>
      <c r="L240" s="147"/>
    </row>
    <row r="241" spans="1:17">
      <c r="A241" s="227"/>
      <c r="B241" s="231"/>
      <c r="C241" s="217"/>
      <c r="D241" s="164" t="s">
        <v>176</v>
      </c>
      <c r="E241" s="165">
        <v>0</v>
      </c>
      <c r="F241" s="165">
        <v>0</v>
      </c>
      <c r="G241" s="165">
        <v>0</v>
      </c>
      <c r="H241" s="165">
        <v>0</v>
      </c>
      <c r="I241" s="165">
        <v>0</v>
      </c>
      <c r="J241" s="173">
        <v>0</v>
      </c>
      <c r="K241" s="204">
        <v>0</v>
      </c>
      <c r="L241" s="147"/>
    </row>
    <row r="242" spans="1:17" ht="25.5">
      <c r="A242" s="227"/>
      <c r="B242" s="231"/>
      <c r="C242" s="217"/>
      <c r="D242" s="164" t="s">
        <v>328</v>
      </c>
      <c r="E242" s="165">
        <v>0</v>
      </c>
      <c r="F242" s="165">
        <v>0</v>
      </c>
      <c r="G242" s="165">
        <v>0</v>
      </c>
      <c r="H242" s="165">
        <v>0</v>
      </c>
      <c r="I242" s="165">
        <v>0</v>
      </c>
      <c r="J242" s="173">
        <v>0</v>
      </c>
      <c r="K242" s="204">
        <v>0</v>
      </c>
      <c r="L242" s="147"/>
    </row>
    <row r="243" spans="1:17" ht="38.25">
      <c r="A243" s="227"/>
      <c r="B243" s="231"/>
      <c r="C243" s="217"/>
      <c r="D243" s="164" t="s">
        <v>329</v>
      </c>
      <c r="E243" s="165">
        <v>0</v>
      </c>
      <c r="F243" s="165">
        <v>0</v>
      </c>
      <c r="G243" s="165">
        <v>0</v>
      </c>
      <c r="H243" s="165">
        <v>0</v>
      </c>
      <c r="I243" s="165">
        <v>0</v>
      </c>
      <c r="J243" s="173">
        <v>0</v>
      </c>
      <c r="K243" s="204">
        <v>0</v>
      </c>
      <c r="L243" s="147"/>
    </row>
    <row r="244" spans="1:17" ht="25.5">
      <c r="A244" s="227"/>
      <c r="B244" s="231"/>
      <c r="C244" s="217"/>
      <c r="D244" s="164" t="s">
        <v>169</v>
      </c>
      <c r="E244" s="165">
        <f>E245</f>
        <v>12</v>
      </c>
      <c r="F244" s="165" t="s">
        <v>346</v>
      </c>
      <c r="G244" s="165" t="s">
        <v>346</v>
      </c>
      <c r="H244" s="165" t="s">
        <v>346</v>
      </c>
      <c r="I244" s="165">
        <f>I245</f>
        <v>12</v>
      </c>
      <c r="J244" s="173">
        <f t="shared" si="45"/>
        <v>100</v>
      </c>
      <c r="K244" s="204">
        <f>I244/E244*100</f>
        <v>100</v>
      </c>
      <c r="L244" s="147"/>
    </row>
    <row r="245" spans="1:17">
      <c r="A245" s="227"/>
      <c r="B245" s="231"/>
      <c r="C245" s="217"/>
      <c r="D245" s="164" t="s">
        <v>7</v>
      </c>
      <c r="E245" s="165">
        <v>12</v>
      </c>
      <c r="F245" s="165">
        <v>12</v>
      </c>
      <c r="G245" s="165">
        <v>12</v>
      </c>
      <c r="H245" s="165">
        <v>12</v>
      </c>
      <c r="I245" s="165">
        <v>12</v>
      </c>
      <c r="J245" s="173">
        <f t="shared" si="45"/>
        <v>100</v>
      </c>
      <c r="K245" s="204">
        <v>100</v>
      </c>
      <c r="L245" s="147"/>
    </row>
    <row r="246" spans="1:17">
      <c r="A246" s="227"/>
      <c r="B246" s="231"/>
      <c r="C246" s="217"/>
      <c r="D246" s="164" t="s">
        <v>177</v>
      </c>
      <c r="E246" s="165">
        <v>0</v>
      </c>
      <c r="F246" s="165" t="s">
        <v>346</v>
      </c>
      <c r="G246" s="165" t="s">
        <v>346</v>
      </c>
      <c r="H246" s="165" t="s">
        <v>346</v>
      </c>
      <c r="I246" s="165">
        <v>0</v>
      </c>
      <c r="J246" s="173">
        <v>0</v>
      </c>
      <c r="K246" s="204" t="s">
        <v>336</v>
      </c>
      <c r="L246" s="147"/>
    </row>
    <row r="247" spans="1:17">
      <c r="A247" s="227"/>
      <c r="B247" s="231"/>
      <c r="C247" s="218"/>
      <c r="D247" s="164" t="s">
        <v>178</v>
      </c>
      <c r="E247" s="165">
        <v>0</v>
      </c>
      <c r="F247" s="165" t="s">
        <v>346</v>
      </c>
      <c r="G247" s="165" t="s">
        <v>346</v>
      </c>
      <c r="H247" s="165" t="s">
        <v>346</v>
      </c>
      <c r="I247" s="165">
        <v>0</v>
      </c>
      <c r="J247" s="173">
        <v>0</v>
      </c>
      <c r="K247" s="204" t="s">
        <v>336</v>
      </c>
      <c r="L247" s="147"/>
    </row>
    <row r="248" spans="1:17">
      <c r="A248" s="227"/>
      <c r="B248" s="231" t="s">
        <v>373</v>
      </c>
      <c r="C248" s="216" t="s">
        <v>315</v>
      </c>
      <c r="D248" s="164" t="s">
        <v>6</v>
      </c>
      <c r="E248" s="165">
        <f>E256+E272+E280+E288+E296+E304+E312+E320+E328+E336+E344</f>
        <v>1158721.1000000001</v>
      </c>
      <c r="F248" s="165" t="s">
        <v>346</v>
      </c>
      <c r="G248" s="165" t="s">
        <v>346</v>
      </c>
      <c r="H248" s="165" t="s">
        <v>346</v>
      </c>
      <c r="I248" s="165">
        <f>I256+I272+I280+I288+I296+I304+I312+I320+I328+I336+I344</f>
        <v>557482.33000000007</v>
      </c>
      <c r="J248" s="173">
        <f>I248/E248*100</f>
        <v>48.111864882757381</v>
      </c>
      <c r="K248" s="204" t="s">
        <v>336</v>
      </c>
      <c r="L248" s="147"/>
      <c r="M248" s="149"/>
      <c r="N248" s="149"/>
      <c r="O248" s="149"/>
      <c r="P248" s="149"/>
      <c r="Q248" s="149"/>
    </row>
    <row r="249" spans="1:17">
      <c r="A249" s="227"/>
      <c r="B249" s="231"/>
      <c r="C249" s="217"/>
      <c r="D249" s="164" t="s">
        <v>176</v>
      </c>
      <c r="E249" s="165">
        <f>E257+E273+E281+E289+E297+E305+E313+E321+E329+E337+E345</f>
        <v>141340.1</v>
      </c>
      <c r="F249" s="165">
        <f t="shared" ref="F249:I249" si="46">F257+F273+F281+F289+F297+F305+F313+F321+F329+F337+F345</f>
        <v>141340.1</v>
      </c>
      <c r="G249" s="165">
        <f t="shared" si="46"/>
        <v>141340.1</v>
      </c>
      <c r="H249" s="165">
        <f t="shared" si="46"/>
        <v>141340.1</v>
      </c>
      <c r="I249" s="165">
        <f t="shared" si="46"/>
        <v>141340.1</v>
      </c>
      <c r="J249" s="173">
        <f t="shared" si="45"/>
        <v>100</v>
      </c>
      <c r="K249" s="204">
        <v>100</v>
      </c>
      <c r="L249" s="147"/>
    </row>
    <row r="250" spans="1:17" ht="25.5">
      <c r="A250" s="227"/>
      <c r="B250" s="231"/>
      <c r="C250" s="217"/>
      <c r="D250" s="164" t="s">
        <v>328</v>
      </c>
      <c r="E250" s="165">
        <f t="shared" ref="E250:I255" si="47">E258+E274+E282+E290+E298+E306+E314+E322+E330+E338+E346</f>
        <v>0</v>
      </c>
      <c r="F250" s="165">
        <v>0</v>
      </c>
      <c r="G250" s="165">
        <v>0</v>
      </c>
      <c r="H250" s="165">
        <v>0</v>
      </c>
      <c r="I250" s="165">
        <v>0</v>
      </c>
      <c r="J250" s="173">
        <v>0</v>
      </c>
      <c r="K250" s="204">
        <v>0</v>
      </c>
      <c r="L250" s="147"/>
    </row>
    <row r="251" spans="1:17" ht="38.25">
      <c r="A251" s="227"/>
      <c r="B251" s="231"/>
      <c r="C251" s="217"/>
      <c r="D251" s="164" t="s">
        <v>329</v>
      </c>
      <c r="E251" s="165">
        <f t="shared" si="47"/>
        <v>0</v>
      </c>
      <c r="F251" s="165">
        <v>0</v>
      </c>
      <c r="G251" s="165">
        <v>0</v>
      </c>
      <c r="H251" s="165">
        <v>0</v>
      </c>
      <c r="I251" s="165">
        <v>0</v>
      </c>
      <c r="J251" s="173">
        <v>0</v>
      </c>
      <c r="K251" s="204">
        <v>0</v>
      </c>
      <c r="L251" s="147"/>
    </row>
    <row r="252" spans="1:17" ht="25.5">
      <c r="A252" s="227"/>
      <c r="B252" s="231"/>
      <c r="C252" s="217"/>
      <c r="D252" s="164" t="s">
        <v>169</v>
      </c>
      <c r="E252" s="165">
        <f t="shared" si="47"/>
        <v>1017381</v>
      </c>
      <c r="F252" s="165" t="s">
        <v>346</v>
      </c>
      <c r="G252" s="165" t="s">
        <v>346</v>
      </c>
      <c r="H252" s="165" t="s">
        <v>346</v>
      </c>
      <c r="I252" s="165">
        <f>I253+I254</f>
        <v>416142.23000000004</v>
      </c>
      <c r="J252" s="173">
        <f t="shared" si="45"/>
        <v>40.903283037524787</v>
      </c>
      <c r="K252" s="204">
        <f>I252/E252*100</f>
        <v>40.903283037524787</v>
      </c>
      <c r="L252" s="147"/>
    </row>
    <row r="253" spans="1:17">
      <c r="A253" s="227"/>
      <c r="B253" s="231"/>
      <c r="C253" s="217"/>
      <c r="D253" s="164" t="s">
        <v>7</v>
      </c>
      <c r="E253" s="165">
        <f t="shared" si="47"/>
        <v>1017381</v>
      </c>
      <c r="F253" s="165">
        <f t="shared" si="47"/>
        <v>1017381</v>
      </c>
      <c r="G253" s="165">
        <f t="shared" si="47"/>
        <v>1017381</v>
      </c>
      <c r="H253" s="165">
        <f t="shared" si="47"/>
        <v>416142.23000000004</v>
      </c>
      <c r="I253" s="165">
        <f t="shared" si="47"/>
        <v>416142.23000000004</v>
      </c>
      <c r="J253" s="173">
        <f t="shared" si="45"/>
        <v>40.903283037524787</v>
      </c>
      <c r="K253" s="204">
        <v>100</v>
      </c>
      <c r="L253" s="147"/>
    </row>
    <row r="254" spans="1:17">
      <c r="A254" s="227"/>
      <c r="B254" s="231"/>
      <c r="C254" s="217"/>
      <c r="D254" s="164" t="s">
        <v>177</v>
      </c>
      <c r="E254" s="165">
        <f t="shared" si="47"/>
        <v>0</v>
      </c>
      <c r="F254" s="165" t="s">
        <v>346</v>
      </c>
      <c r="G254" s="165" t="s">
        <v>346</v>
      </c>
      <c r="H254" s="165" t="s">
        <v>346</v>
      </c>
      <c r="I254" s="165">
        <v>0</v>
      </c>
      <c r="J254" s="173">
        <v>0</v>
      </c>
      <c r="K254" s="204" t="s">
        <v>336</v>
      </c>
      <c r="L254" s="147"/>
    </row>
    <row r="255" spans="1:17">
      <c r="A255" s="227"/>
      <c r="B255" s="231"/>
      <c r="C255" s="218"/>
      <c r="D255" s="164" t="s">
        <v>178</v>
      </c>
      <c r="E255" s="165">
        <f t="shared" si="47"/>
        <v>0</v>
      </c>
      <c r="F255" s="165" t="s">
        <v>346</v>
      </c>
      <c r="G255" s="165" t="s">
        <v>346</v>
      </c>
      <c r="H255" s="165" t="s">
        <v>346</v>
      </c>
      <c r="I255" s="165">
        <v>0</v>
      </c>
      <c r="J255" s="173">
        <v>0</v>
      </c>
      <c r="K255" s="204" t="s">
        <v>336</v>
      </c>
      <c r="L255" s="147"/>
    </row>
    <row r="256" spans="1:17">
      <c r="A256" s="227"/>
      <c r="B256" s="225" t="s">
        <v>362</v>
      </c>
      <c r="C256" s="216" t="s">
        <v>315</v>
      </c>
      <c r="D256" s="164" t="s">
        <v>6</v>
      </c>
      <c r="E256" s="170">
        <f>E257+E261+E262+E263</f>
        <v>100413.49</v>
      </c>
      <c r="F256" s="165" t="s">
        <v>346</v>
      </c>
      <c r="G256" s="165" t="s">
        <v>346</v>
      </c>
      <c r="H256" s="165" t="s">
        <v>346</v>
      </c>
      <c r="I256" s="170">
        <f>I257+I261+I262+I263</f>
        <v>99675.67</v>
      </c>
      <c r="J256" s="173">
        <f t="shared" si="45"/>
        <v>99.265218249061945</v>
      </c>
      <c r="K256" s="204" t="s">
        <v>336</v>
      </c>
      <c r="L256" s="147"/>
    </row>
    <row r="257" spans="1:12">
      <c r="A257" s="227"/>
      <c r="B257" s="225"/>
      <c r="C257" s="217"/>
      <c r="D257" s="164" t="s">
        <v>176</v>
      </c>
      <c r="E257" s="170">
        <v>0</v>
      </c>
      <c r="F257" s="170">
        <v>0</v>
      </c>
      <c r="G257" s="170">
        <v>0</v>
      </c>
      <c r="H257" s="170">
        <v>0</v>
      </c>
      <c r="I257" s="170">
        <v>0</v>
      </c>
      <c r="J257" s="173">
        <v>0</v>
      </c>
      <c r="K257" s="204">
        <v>0</v>
      </c>
      <c r="L257" s="147"/>
    </row>
    <row r="258" spans="1:12" ht="25.5">
      <c r="A258" s="227"/>
      <c r="B258" s="225"/>
      <c r="C258" s="217"/>
      <c r="D258" s="164" t="s">
        <v>328</v>
      </c>
      <c r="E258" s="165">
        <v>0</v>
      </c>
      <c r="F258" s="165">
        <v>0</v>
      </c>
      <c r="G258" s="165">
        <v>0</v>
      </c>
      <c r="H258" s="165">
        <v>0</v>
      </c>
      <c r="I258" s="165">
        <v>0</v>
      </c>
      <c r="J258" s="173">
        <v>0</v>
      </c>
      <c r="K258" s="204">
        <v>0</v>
      </c>
      <c r="L258" s="147"/>
    </row>
    <row r="259" spans="1:12" ht="38.25">
      <c r="A259" s="227"/>
      <c r="B259" s="225"/>
      <c r="C259" s="217"/>
      <c r="D259" s="164" t="s">
        <v>329</v>
      </c>
      <c r="E259" s="165">
        <v>0</v>
      </c>
      <c r="F259" s="165">
        <v>0</v>
      </c>
      <c r="G259" s="165">
        <v>0</v>
      </c>
      <c r="H259" s="165">
        <v>0</v>
      </c>
      <c r="I259" s="165">
        <v>0</v>
      </c>
      <c r="J259" s="173">
        <v>0</v>
      </c>
      <c r="K259" s="204">
        <v>0</v>
      </c>
      <c r="L259" s="147"/>
    </row>
    <row r="260" spans="1:12" ht="25.5">
      <c r="A260" s="227"/>
      <c r="B260" s="225"/>
      <c r="C260" s="217"/>
      <c r="D260" s="164" t="s">
        <v>169</v>
      </c>
      <c r="E260" s="170">
        <f>E261</f>
        <v>100413.49</v>
      </c>
      <c r="F260" s="170" t="s">
        <v>346</v>
      </c>
      <c r="G260" s="170" t="s">
        <v>346</v>
      </c>
      <c r="H260" s="170" t="s">
        <v>346</v>
      </c>
      <c r="I260" s="170">
        <f>I261</f>
        <v>99675.67</v>
      </c>
      <c r="J260" s="173">
        <f t="shared" si="45"/>
        <v>99.265218249061945</v>
      </c>
      <c r="K260" s="204" t="s">
        <v>336</v>
      </c>
      <c r="L260" s="147"/>
    </row>
    <row r="261" spans="1:12">
      <c r="A261" s="227"/>
      <c r="B261" s="225"/>
      <c r="C261" s="217"/>
      <c r="D261" s="164" t="s">
        <v>7</v>
      </c>
      <c r="E261" s="170">
        <v>100413.49</v>
      </c>
      <c r="F261" s="170">
        <v>100413.49</v>
      </c>
      <c r="G261" s="170">
        <v>100413.49</v>
      </c>
      <c r="H261" s="170">
        <v>99675.67</v>
      </c>
      <c r="I261" s="170">
        <v>99675.67</v>
      </c>
      <c r="J261" s="173">
        <f t="shared" si="45"/>
        <v>99.265218249061945</v>
      </c>
      <c r="K261" s="204">
        <v>100</v>
      </c>
      <c r="L261" s="147"/>
    </row>
    <row r="262" spans="1:12">
      <c r="A262" s="227"/>
      <c r="B262" s="225"/>
      <c r="C262" s="217"/>
      <c r="D262" s="164" t="s">
        <v>177</v>
      </c>
      <c r="E262" s="170">
        <v>0</v>
      </c>
      <c r="F262" s="170" t="s">
        <v>346</v>
      </c>
      <c r="G262" s="170" t="s">
        <v>346</v>
      </c>
      <c r="H262" s="170" t="s">
        <v>346</v>
      </c>
      <c r="I262" s="170">
        <v>0</v>
      </c>
      <c r="J262" s="173">
        <v>0</v>
      </c>
      <c r="K262" s="204" t="s">
        <v>336</v>
      </c>
      <c r="L262" s="147"/>
    </row>
    <row r="263" spans="1:12">
      <c r="A263" s="227"/>
      <c r="B263" s="225"/>
      <c r="C263" s="218"/>
      <c r="D263" s="164" t="s">
        <v>178</v>
      </c>
      <c r="E263" s="170">
        <v>0</v>
      </c>
      <c r="F263" s="170" t="s">
        <v>346</v>
      </c>
      <c r="G263" s="170" t="s">
        <v>346</v>
      </c>
      <c r="H263" s="170" t="s">
        <v>346</v>
      </c>
      <c r="I263" s="170">
        <v>0</v>
      </c>
      <c r="J263" s="173">
        <v>0</v>
      </c>
      <c r="K263" s="204" t="s">
        <v>336</v>
      </c>
      <c r="L263" s="147"/>
    </row>
    <row r="264" spans="1:12">
      <c r="A264" s="227"/>
      <c r="B264" s="225" t="s">
        <v>258</v>
      </c>
      <c r="C264" s="216" t="s">
        <v>315</v>
      </c>
      <c r="D264" s="164" t="s">
        <v>6</v>
      </c>
      <c r="E264" s="175">
        <v>0</v>
      </c>
      <c r="F264" s="170" t="s">
        <v>346</v>
      </c>
      <c r="G264" s="170" t="s">
        <v>346</v>
      </c>
      <c r="H264" s="170" t="s">
        <v>346</v>
      </c>
      <c r="I264" s="175">
        <v>0</v>
      </c>
      <c r="J264" s="173" t="e">
        <f t="shared" si="45"/>
        <v>#DIV/0!</v>
      </c>
      <c r="K264" s="204" t="e">
        <v>#DIV/0!</v>
      </c>
      <c r="L264" s="147"/>
    </row>
    <row r="265" spans="1:12">
      <c r="A265" s="227"/>
      <c r="B265" s="225"/>
      <c r="C265" s="217"/>
      <c r="D265" s="164" t="s">
        <v>176</v>
      </c>
      <c r="E265" s="165">
        <v>0</v>
      </c>
      <c r="F265" s="170" t="s">
        <v>346</v>
      </c>
      <c r="G265" s="170" t="s">
        <v>346</v>
      </c>
      <c r="H265" s="170" t="s">
        <v>346</v>
      </c>
      <c r="I265" s="165">
        <v>0</v>
      </c>
      <c r="J265" s="173" t="e">
        <f t="shared" si="45"/>
        <v>#DIV/0!</v>
      </c>
      <c r="K265" s="204" t="e">
        <v>#DIV/0!</v>
      </c>
      <c r="L265" s="147"/>
    </row>
    <row r="266" spans="1:12" ht="25.5">
      <c r="A266" s="227"/>
      <c r="B266" s="225"/>
      <c r="C266" s="217"/>
      <c r="D266" s="164" t="s">
        <v>328</v>
      </c>
      <c r="E266" s="165">
        <v>0</v>
      </c>
      <c r="F266" s="170" t="s">
        <v>346</v>
      </c>
      <c r="G266" s="170" t="s">
        <v>346</v>
      </c>
      <c r="H266" s="170" t="s">
        <v>346</v>
      </c>
      <c r="I266" s="165">
        <v>0</v>
      </c>
      <c r="J266" s="173" t="e">
        <f t="shared" si="45"/>
        <v>#DIV/0!</v>
      </c>
      <c r="K266" s="204" t="e">
        <v>#DIV/0!</v>
      </c>
      <c r="L266" s="147"/>
    </row>
    <row r="267" spans="1:12" ht="38.25">
      <c r="A267" s="227"/>
      <c r="B267" s="225"/>
      <c r="C267" s="217"/>
      <c r="D267" s="164" t="s">
        <v>329</v>
      </c>
      <c r="E267" s="165">
        <v>0</v>
      </c>
      <c r="F267" s="170" t="s">
        <v>346</v>
      </c>
      <c r="G267" s="170" t="s">
        <v>346</v>
      </c>
      <c r="H267" s="170" t="s">
        <v>346</v>
      </c>
      <c r="I267" s="165">
        <v>0</v>
      </c>
      <c r="J267" s="173" t="e">
        <f t="shared" si="45"/>
        <v>#DIV/0!</v>
      </c>
      <c r="K267" s="204" t="e">
        <v>#DIV/0!</v>
      </c>
      <c r="L267" s="147"/>
    </row>
    <row r="268" spans="1:12" ht="25.5">
      <c r="A268" s="227"/>
      <c r="B268" s="225"/>
      <c r="C268" s="217"/>
      <c r="D268" s="164" t="s">
        <v>169</v>
      </c>
      <c r="E268" s="170">
        <v>0</v>
      </c>
      <c r="F268" s="170" t="s">
        <v>346</v>
      </c>
      <c r="G268" s="170" t="s">
        <v>346</v>
      </c>
      <c r="H268" s="170" t="s">
        <v>346</v>
      </c>
      <c r="I268" s="170">
        <v>0</v>
      </c>
      <c r="J268" s="173" t="e">
        <f t="shared" si="45"/>
        <v>#DIV/0!</v>
      </c>
      <c r="K268" s="204" t="e">
        <v>#DIV/0!</v>
      </c>
      <c r="L268" s="147"/>
    </row>
    <row r="269" spans="1:12">
      <c r="A269" s="227"/>
      <c r="B269" s="225"/>
      <c r="C269" s="217"/>
      <c r="D269" s="164" t="s">
        <v>7</v>
      </c>
      <c r="E269" s="170">
        <v>0</v>
      </c>
      <c r="F269" s="170" t="s">
        <v>346</v>
      </c>
      <c r="G269" s="170" t="s">
        <v>346</v>
      </c>
      <c r="H269" s="170" t="s">
        <v>346</v>
      </c>
      <c r="I269" s="170">
        <v>0</v>
      </c>
      <c r="J269" s="173" t="e">
        <f t="shared" si="45"/>
        <v>#DIV/0!</v>
      </c>
      <c r="K269" s="204" t="e">
        <v>#DIV/0!</v>
      </c>
      <c r="L269" s="147"/>
    </row>
    <row r="270" spans="1:12">
      <c r="A270" s="227"/>
      <c r="B270" s="225"/>
      <c r="C270" s="217"/>
      <c r="D270" s="164" t="s">
        <v>177</v>
      </c>
      <c r="E270" s="170">
        <v>0</v>
      </c>
      <c r="F270" s="170" t="s">
        <v>346</v>
      </c>
      <c r="G270" s="170" t="s">
        <v>346</v>
      </c>
      <c r="H270" s="170" t="s">
        <v>346</v>
      </c>
      <c r="I270" s="170">
        <v>0</v>
      </c>
      <c r="J270" s="173" t="e">
        <f t="shared" si="45"/>
        <v>#DIV/0!</v>
      </c>
      <c r="K270" s="204" t="e">
        <v>#DIV/0!</v>
      </c>
      <c r="L270" s="147"/>
    </row>
    <row r="271" spans="1:12">
      <c r="A271" s="227"/>
      <c r="B271" s="225"/>
      <c r="C271" s="218"/>
      <c r="D271" s="164" t="s">
        <v>178</v>
      </c>
      <c r="E271" s="165">
        <v>0</v>
      </c>
      <c r="F271" s="170" t="s">
        <v>346</v>
      </c>
      <c r="G271" s="170" t="s">
        <v>346</v>
      </c>
      <c r="H271" s="170" t="s">
        <v>346</v>
      </c>
      <c r="I271" s="165">
        <v>0</v>
      </c>
      <c r="J271" s="173" t="e">
        <f t="shared" si="45"/>
        <v>#DIV/0!</v>
      </c>
      <c r="K271" s="204" t="e">
        <v>#DIV/0!</v>
      </c>
      <c r="L271" s="147"/>
    </row>
    <row r="272" spans="1:12">
      <c r="A272" s="227"/>
      <c r="B272" s="225" t="s">
        <v>363</v>
      </c>
      <c r="C272" s="216" t="s">
        <v>315</v>
      </c>
      <c r="D272" s="164" t="s">
        <v>6</v>
      </c>
      <c r="E272" s="170">
        <f>E273+E274+E275+E277+E278+E279</f>
        <v>76155.53</v>
      </c>
      <c r="F272" s="170" t="s">
        <v>346</v>
      </c>
      <c r="G272" s="170" t="s">
        <v>346</v>
      </c>
      <c r="H272" s="170" t="s">
        <v>346</v>
      </c>
      <c r="I272" s="170">
        <f>I273+I274+I275+I277+I278+I279</f>
        <v>76155.53</v>
      </c>
      <c r="J272" s="173">
        <f t="shared" si="45"/>
        <v>100</v>
      </c>
      <c r="K272" s="204" t="s">
        <v>336</v>
      </c>
      <c r="L272" s="147"/>
    </row>
    <row r="273" spans="1:12">
      <c r="A273" s="227"/>
      <c r="B273" s="225"/>
      <c r="C273" s="217"/>
      <c r="D273" s="164" t="s">
        <v>176</v>
      </c>
      <c r="E273" s="165">
        <v>0</v>
      </c>
      <c r="F273" s="165">
        <v>0</v>
      </c>
      <c r="G273" s="165">
        <v>0</v>
      </c>
      <c r="H273" s="165">
        <v>0</v>
      </c>
      <c r="I273" s="165">
        <v>0</v>
      </c>
      <c r="J273" s="173">
        <v>0</v>
      </c>
      <c r="K273" s="204">
        <v>0</v>
      </c>
      <c r="L273" s="147"/>
    </row>
    <row r="274" spans="1:12" ht="25.5">
      <c r="A274" s="227"/>
      <c r="B274" s="225"/>
      <c r="C274" s="217"/>
      <c r="D274" s="164" t="s">
        <v>328</v>
      </c>
      <c r="E274" s="165">
        <v>0</v>
      </c>
      <c r="F274" s="165">
        <v>0</v>
      </c>
      <c r="G274" s="165">
        <v>0</v>
      </c>
      <c r="H274" s="165">
        <v>0</v>
      </c>
      <c r="I274" s="165">
        <v>0</v>
      </c>
      <c r="J274" s="173">
        <v>0</v>
      </c>
      <c r="K274" s="204">
        <v>0</v>
      </c>
      <c r="L274" s="147"/>
    </row>
    <row r="275" spans="1:12" ht="38.25">
      <c r="A275" s="227"/>
      <c r="B275" s="225"/>
      <c r="C275" s="217"/>
      <c r="D275" s="164" t="s">
        <v>329</v>
      </c>
      <c r="E275" s="165">
        <v>0</v>
      </c>
      <c r="F275" s="165">
        <v>0</v>
      </c>
      <c r="G275" s="165">
        <v>0</v>
      </c>
      <c r="H275" s="165">
        <v>0</v>
      </c>
      <c r="I275" s="165">
        <v>0</v>
      </c>
      <c r="J275" s="173">
        <v>0</v>
      </c>
      <c r="K275" s="204">
        <v>0</v>
      </c>
      <c r="L275" s="147"/>
    </row>
    <row r="276" spans="1:12" ht="25.5">
      <c r="A276" s="227"/>
      <c r="B276" s="225"/>
      <c r="C276" s="217"/>
      <c r="D276" s="164" t="s">
        <v>169</v>
      </c>
      <c r="E276" s="170">
        <f>E277+E278</f>
        <v>76155.53</v>
      </c>
      <c r="F276" s="170" t="s">
        <v>346</v>
      </c>
      <c r="G276" s="170" t="s">
        <v>346</v>
      </c>
      <c r="H276" s="170" t="s">
        <v>346</v>
      </c>
      <c r="I276" s="170">
        <f>I277+I278</f>
        <v>76155.53</v>
      </c>
      <c r="J276" s="173">
        <f t="shared" si="45"/>
        <v>100</v>
      </c>
      <c r="K276" s="204">
        <f>I276/E276*100</f>
        <v>100</v>
      </c>
      <c r="L276" s="147"/>
    </row>
    <row r="277" spans="1:12">
      <c r="A277" s="227"/>
      <c r="B277" s="225"/>
      <c r="C277" s="217"/>
      <c r="D277" s="164" t="s">
        <v>7</v>
      </c>
      <c r="E277" s="170">
        <v>76155.53</v>
      </c>
      <c r="F277" s="170">
        <v>76155.53</v>
      </c>
      <c r="G277" s="170">
        <v>76155.53</v>
      </c>
      <c r="H277" s="170">
        <v>76155.53</v>
      </c>
      <c r="I277" s="170">
        <v>76155.53</v>
      </c>
      <c r="J277" s="173">
        <f t="shared" si="45"/>
        <v>100</v>
      </c>
      <c r="K277" s="204">
        <v>100</v>
      </c>
      <c r="L277" s="147"/>
    </row>
    <row r="278" spans="1:12">
      <c r="A278" s="227"/>
      <c r="B278" s="225"/>
      <c r="C278" s="217"/>
      <c r="D278" s="164" t="s">
        <v>177</v>
      </c>
      <c r="E278" s="170">
        <v>0</v>
      </c>
      <c r="F278" s="170" t="s">
        <v>346</v>
      </c>
      <c r="G278" s="170" t="s">
        <v>346</v>
      </c>
      <c r="H278" s="170" t="s">
        <v>346</v>
      </c>
      <c r="I278" s="170">
        <v>0</v>
      </c>
      <c r="J278" s="173">
        <v>0</v>
      </c>
      <c r="K278" s="204" t="s">
        <v>336</v>
      </c>
      <c r="L278" s="147"/>
    </row>
    <row r="279" spans="1:12">
      <c r="A279" s="227"/>
      <c r="B279" s="225"/>
      <c r="C279" s="218"/>
      <c r="D279" s="164" t="s">
        <v>178</v>
      </c>
      <c r="E279" s="165">
        <v>0</v>
      </c>
      <c r="F279" s="170" t="s">
        <v>346</v>
      </c>
      <c r="G279" s="170" t="s">
        <v>346</v>
      </c>
      <c r="H279" s="170" t="s">
        <v>346</v>
      </c>
      <c r="I279" s="165">
        <v>0</v>
      </c>
      <c r="J279" s="173">
        <v>0</v>
      </c>
      <c r="K279" s="204" t="s">
        <v>336</v>
      </c>
      <c r="L279" s="147"/>
    </row>
    <row r="280" spans="1:12">
      <c r="A280" s="227"/>
      <c r="B280" s="225" t="s">
        <v>366</v>
      </c>
      <c r="C280" s="216" t="s">
        <v>315</v>
      </c>
      <c r="D280" s="164" t="s">
        <v>6</v>
      </c>
      <c r="E280" s="170">
        <f>E281+E282+E283+E285+E286+E287</f>
        <v>36390.449999999997</v>
      </c>
      <c r="F280" s="170" t="s">
        <v>346</v>
      </c>
      <c r="G280" s="170" t="s">
        <v>346</v>
      </c>
      <c r="H280" s="170" t="s">
        <v>346</v>
      </c>
      <c r="I280" s="170">
        <f>I281+I282+I283+I285+I286+I287</f>
        <v>36390.449999999997</v>
      </c>
      <c r="J280" s="173">
        <f t="shared" si="45"/>
        <v>100</v>
      </c>
      <c r="K280" s="204" t="s">
        <v>336</v>
      </c>
      <c r="L280" s="147"/>
    </row>
    <row r="281" spans="1:12">
      <c r="A281" s="227"/>
      <c r="B281" s="225"/>
      <c r="C281" s="217"/>
      <c r="D281" s="164" t="s">
        <v>176</v>
      </c>
      <c r="E281" s="165">
        <v>32387.5</v>
      </c>
      <c r="F281" s="165">
        <v>32387.5</v>
      </c>
      <c r="G281" s="165">
        <v>32387.5</v>
      </c>
      <c r="H281" s="165">
        <v>32387.5</v>
      </c>
      <c r="I281" s="165">
        <v>32387.5</v>
      </c>
      <c r="J281" s="173">
        <f t="shared" si="45"/>
        <v>100</v>
      </c>
      <c r="K281" s="204">
        <v>100</v>
      </c>
      <c r="L281" s="147"/>
    </row>
    <row r="282" spans="1:12" ht="25.5">
      <c r="A282" s="227"/>
      <c r="B282" s="225"/>
      <c r="C282" s="217"/>
      <c r="D282" s="164" t="s">
        <v>328</v>
      </c>
      <c r="E282" s="165">
        <v>0</v>
      </c>
      <c r="F282" s="165">
        <v>0</v>
      </c>
      <c r="G282" s="165">
        <v>0</v>
      </c>
      <c r="H282" s="165">
        <v>0</v>
      </c>
      <c r="I282" s="165">
        <v>0</v>
      </c>
      <c r="J282" s="173">
        <v>0</v>
      </c>
      <c r="K282" s="204">
        <v>0</v>
      </c>
      <c r="L282" s="147"/>
    </row>
    <row r="283" spans="1:12" ht="38.25">
      <c r="A283" s="227"/>
      <c r="B283" s="225"/>
      <c r="C283" s="217"/>
      <c r="D283" s="164" t="s">
        <v>329</v>
      </c>
      <c r="E283" s="165">
        <v>0</v>
      </c>
      <c r="F283" s="165">
        <v>0</v>
      </c>
      <c r="G283" s="165">
        <v>0</v>
      </c>
      <c r="H283" s="165">
        <v>0</v>
      </c>
      <c r="I283" s="165">
        <v>0</v>
      </c>
      <c r="J283" s="173">
        <v>0</v>
      </c>
      <c r="K283" s="204">
        <v>0</v>
      </c>
      <c r="L283" s="147"/>
    </row>
    <row r="284" spans="1:12" ht="25.5">
      <c r="A284" s="227"/>
      <c r="B284" s="225"/>
      <c r="C284" s="217"/>
      <c r="D284" s="164" t="s">
        <v>169</v>
      </c>
      <c r="E284" s="170">
        <f>E285</f>
        <v>4002.95</v>
      </c>
      <c r="F284" s="170" t="s">
        <v>346</v>
      </c>
      <c r="G284" s="170" t="s">
        <v>346</v>
      </c>
      <c r="H284" s="170" t="s">
        <v>346</v>
      </c>
      <c r="I284" s="170">
        <f>I285</f>
        <v>4002.95</v>
      </c>
      <c r="J284" s="173">
        <f t="shared" si="45"/>
        <v>100</v>
      </c>
      <c r="K284" s="204" t="s">
        <v>336</v>
      </c>
      <c r="L284" s="147"/>
    </row>
    <row r="285" spans="1:12">
      <c r="A285" s="227"/>
      <c r="B285" s="225"/>
      <c r="C285" s="217"/>
      <c r="D285" s="164" t="s">
        <v>7</v>
      </c>
      <c r="E285" s="170">
        <v>4002.95</v>
      </c>
      <c r="F285" s="170">
        <v>4002.95</v>
      </c>
      <c r="G285" s="170">
        <v>4002.95</v>
      </c>
      <c r="H285" s="170">
        <v>4002.95</v>
      </c>
      <c r="I285" s="170">
        <v>4002.95</v>
      </c>
      <c r="J285" s="173">
        <f t="shared" si="45"/>
        <v>100</v>
      </c>
      <c r="K285" s="204">
        <v>100</v>
      </c>
      <c r="L285" s="147"/>
    </row>
    <row r="286" spans="1:12">
      <c r="A286" s="227"/>
      <c r="B286" s="225"/>
      <c r="C286" s="217"/>
      <c r="D286" s="164" t="s">
        <v>177</v>
      </c>
      <c r="E286" s="170">
        <v>0</v>
      </c>
      <c r="F286" s="170" t="s">
        <v>346</v>
      </c>
      <c r="G286" s="170" t="s">
        <v>346</v>
      </c>
      <c r="H286" s="170" t="s">
        <v>346</v>
      </c>
      <c r="I286" s="170">
        <v>0</v>
      </c>
      <c r="J286" s="173">
        <v>0</v>
      </c>
      <c r="K286" s="204" t="s">
        <v>336</v>
      </c>
      <c r="L286" s="147"/>
    </row>
    <row r="287" spans="1:12">
      <c r="A287" s="227"/>
      <c r="B287" s="225"/>
      <c r="C287" s="218"/>
      <c r="D287" s="164" t="s">
        <v>178</v>
      </c>
      <c r="E287" s="165">
        <v>0</v>
      </c>
      <c r="F287" s="170" t="s">
        <v>346</v>
      </c>
      <c r="G287" s="170" t="s">
        <v>346</v>
      </c>
      <c r="H287" s="170" t="s">
        <v>346</v>
      </c>
      <c r="I287" s="165">
        <v>0</v>
      </c>
      <c r="J287" s="173">
        <v>0</v>
      </c>
      <c r="K287" s="204" t="s">
        <v>336</v>
      </c>
      <c r="L287" s="147"/>
    </row>
    <row r="288" spans="1:12">
      <c r="A288" s="227"/>
      <c r="B288" s="225" t="s">
        <v>367</v>
      </c>
      <c r="C288" s="216" t="s">
        <v>315</v>
      </c>
      <c r="D288" s="164" t="s">
        <v>6</v>
      </c>
      <c r="E288" s="170">
        <f>E289+E290+E291+E293+E294+E295</f>
        <v>79078.880000000005</v>
      </c>
      <c r="F288" s="170" t="s">
        <v>346</v>
      </c>
      <c r="G288" s="170" t="s">
        <v>346</v>
      </c>
      <c r="H288" s="170" t="s">
        <v>346</v>
      </c>
      <c r="I288" s="170">
        <f>I289+I290+I291+I293+I294+I295</f>
        <v>79078.880000000005</v>
      </c>
      <c r="J288" s="173">
        <f t="shared" si="45"/>
        <v>100</v>
      </c>
      <c r="K288" s="204" t="s">
        <v>336</v>
      </c>
      <c r="L288" s="147"/>
    </row>
    <row r="289" spans="1:12">
      <c r="A289" s="227"/>
      <c r="B289" s="225"/>
      <c r="C289" s="217"/>
      <c r="D289" s="164" t="s">
        <v>176</v>
      </c>
      <c r="E289" s="165">
        <v>70380.2</v>
      </c>
      <c r="F289" s="165">
        <v>70380.2</v>
      </c>
      <c r="G289" s="165">
        <v>70380.2</v>
      </c>
      <c r="H289" s="165">
        <v>70380.2</v>
      </c>
      <c r="I289" s="165">
        <v>70380.2</v>
      </c>
      <c r="J289" s="173">
        <f t="shared" si="45"/>
        <v>100</v>
      </c>
      <c r="K289" s="204">
        <v>100</v>
      </c>
      <c r="L289" s="147"/>
    </row>
    <row r="290" spans="1:12" ht="25.5">
      <c r="A290" s="227"/>
      <c r="B290" s="225"/>
      <c r="C290" s="217"/>
      <c r="D290" s="164" t="s">
        <v>328</v>
      </c>
      <c r="E290" s="165">
        <v>0</v>
      </c>
      <c r="F290" s="165">
        <v>0</v>
      </c>
      <c r="G290" s="165">
        <v>0</v>
      </c>
      <c r="H290" s="165">
        <v>0</v>
      </c>
      <c r="I290" s="165">
        <v>0</v>
      </c>
      <c r="J290" s="173">
        <v>0</v>
      </c>
      <c r="K290" s="204">
        <v>0</v>
      </c>
      <c r="L290" s="147"/>
    </row>
    <row r="291" spans="1:12" ht="38.25">
      <c r="A291" s="227"/>
      <c r="B291" s="225"/>
      <c r="C291" s="217"/>
      <c r="D291" s="164" t="s">
        <v>329</v>
      </c>
      <c r="E291" s="165">
        <v>0</v>
      </c>
      <c r="F291" s="165">
        <v>0</v>
      </c>
      <c r="G291" s="165">
        <v>0</v>
      </c>
      <c r="H291" s="165">
        <v>0</v>
      </c>
      <c r="I291" s="165">
        <v>0</v>
      </c>
      <c r="J291" s="173">
        <v>0</v>
      </c>
      <c r="K291" s="204">
        <v>0</v>
      </c>
      <c r="L291" s="147"/>
    </row>
    <row r="292" spans="1:12" ht="25.5">
      <c r="A292" s="227"/>
      <c r="B292" s="225"/>
      <c r="C292" s="217"/>
      <c r="D292" s="164" t="s">
        <v>169</v>
      </c>
      <c r="E292" s="170">
        <f>E293+E294+E295</f>
        <v>8698.68</v>
      </c>
      <c r="F292" s="170" t="s">
        <v>346</v>
      </c>
      <c r="G292" s="170" t="s">
        <v>346</v>
      </c>
      <c r="H292" s="170" t="s">
        <v>346</v>
      </c>
      <c r="I292" s="170">
        <f>I293+I294+I295</f>
        <v>8698.68</v>
      </c>
      <c r="J292" s="173">
        <f t="shared" si="45"/>
        <v>100</v>
      </c>
      <c r="K292" s="204" t="s">
        <v>336</v>
      </c>
      <c r="L292" s="147"/>
    </row>
    <row r="293" spans="1:12">
      <c r="A293" s="227"/>
      <c r="B293" s="225"/>
      <c r="C293" s="217"/>
      <c r="D293" s="164" t="s">
        <v>7</v>
      </c>
      <c r="E293" s="170">
        <v>8698.68</v>
      </c>
      <c r="F293" s="170">
        <v>8698.68</v>
      </c>
      <c r="G293" s="170">
        <v>8698.68</v>
      </c>
      <c r="H293" s="170">
        <v>8698.68</v>
      </c>
      <c r="I293" s="170">
        <v>8698.68</v>
      </c>
      <c r="J293" s="173">
        <f t="shared" si="45"/>
        <v>100</v>
      </c>
      <c r="K293" s="204">
        <v>100</v>
      </c>
      <c r="L293" s="147"/>
    </row>
    <row r="294" spans="1:12">
      <c r="A294" s="227"/>
      <c r="B294" s="225"/>
      <c r="C294" s="217"/>
      <c r="D294" s="164" t="s">
        <v>177</v>
      </c>
      <c r="E294" s="170">
        <v>0</v>
      </c>
      <c r="F294" s="170" t="s">
        <v>346</v>
      </c>
      <c r="G294" s="170" t="s">
        <v>346</v>
      </c>
      <c r="H294" s="170" t="s">
        <v>346</v>
      </c>
      <c r="I294" s="170">
        <v>0</v>
      </c>
      <c r="J294" s="173">
        <v>0</v>
      </c>
      <c r="K294" s="204" t="s">
        <v>336</v>
      </c>
      <c r="L294" s="147"/>
    </row>
    <row r="295" spans="1:12">
      <c r="A295" s="227"/>
      <c r="B295" s="225"/>
      <c r="C295" s="218"/>
      <c r="D295" s="164" t="s">
        <v>178</v>
      </c>
      <c r="E295" s="165">
        <v>0</v>
      </c>
      <c r="F295" s="170" t="s">
        <v>346</v>
      </c>
      <c r="G295" s="170" t="s">
        <v>346</v>
      </c>
      <c r="H295" s="170" t="s">
        <v>346</v>
      </c>
      <c r="I295" s="165">
        <v>0</v>
      </c>
      <c r="J295" s="173">
        <v>0</v>
      </c>
      <c r="K295" s="204" t="s">
        <v>336</v>
      </c>
      <c r="L295" s="147"/>
    </row>
    <row r="296" spans="1:12">
      <c r="A296" s="227"/>
      <c r="B296" s="225" t="s">
        <v>364</v>
      </c>
      <c r="C296" s="216" t="s">
        <v>17</v>
      </c>
      <c r="D296" s="164" t="s">
        <v>6</v>
      </c>
      <c r="E296" s="170">
        <v>18820</v>
      </c>
      <c r="F296" s="170" t="s">
        <v>346</v>
      </c>
      <c r="G296" s="170" t="s">
        <v>346</v>
      </c>
      <c r="H296" s="170" t="s">
        <v>346</v>
      </c>
      <c r="I296" s="170">
        <v>18820</v>
      </c>
      <c r="J296" s="173">
        <f t="shared" ref="J296:J357" si="48">I296/E296*100</f>
        <v>100</v>
      </c>
      <c r="K296" s="204" t="s">
        <v>336</v>
      </c>
      <c r="L296" s="147"/>
    </row>
    <row r="297" spans="1:12">
      <c r="A297" s="227"/>
      <c r="B297" s="225"/>
      <c r="C297" s="217"/>
      <c r="D297" s="164" t="s">
        <v>176</v>
      </c>
      <c r="E297" s="165">
        <v>0</v>
      </c>
      <c r="F297" s="165">
        <v>0</v>
      </c>
      <c r="G297" s="165">
        <v>0</v>
      </c>
      <c r="H297" s="165">
        <v>0</v>
      </c>
      <c r="I297" s="165">
        <v>0</v>
      </c>
      <c r="J297" s="173">
        <v>0</v>
      </c>
      <c r="K297" s="204">
        <v>0</v>
      </c>
      <c r="L297" s="147"/>
    </row>
    <row r="298" spans="1:12" ht="25.5">
      <c r="A298" s="227"/>
      <c r="B298" s="225"/>
      <c r="C298" s="217"/>
      <c r="D298" s="164" t="s">
        <v>328</v>
      </c>
      <c r="E298" s="165">
        <v>0</v>
      </c>
      <c r="F298" s="165">
        <v>0</v>
      </c>
      <c r="G298" s="165">
        <v>0</v>
      </c>
      <c r="H298" s="165">
        <v>0</v>
      </c>
      <c r="I298" s="165">
        <v>0</v>
      </c>
      <c r="J298" s="173">
        <v>0</v>
      </c>
      <c r="K298" s="204">
        <v>0</v>
      </c>
      <c r="L298" s="147"/>
    </row>
    <row r="299" spans="1:12" ht="38.25">
      <c r="A299" s="227"/>
      <c r="B299" s="225"/>
      <c r="C299" s="217"/>
      <c r="D299" s="164" t="s">
        <v>329</v>
      </c>
      <c r="E299" s="165">
        <v>0</v>
      </c>
      <c r="F299" s="165">
        <v>0</v>
      </c>
      <c r="G299" s="165">
        <v>0</v>
      </c>
      <c r="H299" s="165">
        <v>0</v>
      </c>
      <c r="I299" s="165">
        <v>0</v>
      </c>
      <c r="J299" s="173">
        <v>0</v>
      </c>
      <c r="K299" s="204">
        <v>0</v>
      </c>
      <c r="L299" s="147"/>
    </row>
    <row r="300" spans="1:12" ht="25.5">
      <c r="A300" s="227"/>
      <c r="B300" s="225"/>
      <c r="C300" s="217"/>
      <c r="D300" s="164" t="s">
        <v>169</v>
      </c>
      <c r="E300" s="170">
        <f>E301</f>
        <v>18820</v>
      </c>
      <c r="F300" s="170" t="s">
        <v>346</v>
      </c>
      <c r="G300" s="170" t="s">
        <v>346</v>
      </c>
      <c r="H300" s="170" t="s">
        <v>346</v>
      </c>
      <c r="I300" s="170">
        <f>I301</f>
        <v>18820</v>
      </c>
      <c r="J300" s="173">
        <f t="shared" si="48"/>
        <v>100</v>
      </c>
      <c r="K300" s="204">
        <f>I300/E300*100</f>
        <v>100</v>
      </c>
      <c r="L300" s="147"/>
    </row>
    <row r="301" spans="1:12">
      <c r="A301" s="227"/>
      <c r="B301" s="225"/>
      <c r="C301" s="217"/>
      <c r="D301" s="164" t="s">
        <v>7</v>
      </c>
      <c r="E301" s="170">
        <v>18820</v>
      </c>
      <c r="F301" s="170">
        <v>18820</v>
      </c>
      <c r="G301" s="170">
        <v>18820</v>
      </c>
      <c r="H301" s="170">
        <v>18820</v>
      </c>
      <c r="I301" s="170">
        <v>18820</v>
      </c>
      <c r="J301" s="173">
        <f t="shared" si="48"/>
        <v>100</v>
      </c>
      <c r="K301" s="204">
        <v>100</v>
      </c>
      <c r="L301" s="147"/>
    </row>
    <row r="302" spans="1:12">
      <c r="A302" s="227"/>
      <c r="B302" s="225"/>
      <c r="C302" s="217"/>
      <c r="D302" s="164" t="s">
        <v>177</v>
      </c>
      <c r="E302" s="170">
        <v>0</v>
      </c>
      <c r="F302" s="170" t="s">
        <v>346</v>
      </c>
      <c r="G302" s="170" t="s">
        <v>346</v>
      </c>
      <c r="H302" s="170" t="s">
        <v>346</v>
      </c>
      <c r="I302" s="170">
        <v>0</v>
      </c>
      <c r="J302" s="173">
        <v>0</v>
      </c>
      <c r="K302" s="204" t="s">
        <v>336</v>
      </c>
      <c r="L302" s="147"/>
    </row>
    <row r="303" spans="1:12">
      <c r="A303" s="227"/>
      <c r="B303" s="225"/>
      <c r="C303" s="218"/>
      <c r="D303" s="164" t="s">
        <v>178</v>
      </c>
      <c r="E303" s="165">
        <v>0</v>
      </c>
      <c r="F303" s="170" t="s">
        <v>346</v>
      </c>
      <c r="G303" s="170" t="s">
        <v>346</v>
      </c>
      <c r="H303" s="170" t="s">
        <v>346</v>
      </c>
      <c r="I303" s="165">
        <v>0</v>
      </c>
      <c r="J303" s="173">
        <v>0</v>
      </c>
      <c r="K303" s="204" t="s">
        <v>336</v>
      </c>
      <c r="L303" s="147"/>
    </row>
    <row r="304" spans="1:12">
      <c r="A304" s="227"/>
      <c r="B304" s="225" t="s">
        <v>368</v>
      </c>
      <c r="C304" s="216" t="s">
        <v>315</v>
      </c>
      <c r="D304" s="164" t="s">
        <v>6</v>
      </c>
      <c r="E304" s="170">
        <v>10000</v>
      </c>
      <c r="F304" s="170" t="s">
        <v>346</v>
      </c>
      <c r="G304" s="170" t="s">
        <v>346</v>
      </c>
      <c r="H304" s="170" t="s">
        <v>346</v>
      </c>
      <c r="I304" s="170">
        <v>10000</v>
      </c>
      <c r="J304" s="173">
        <f t="shared" si="48"/>
        <v>100</v>
      </c>
      <c r="K304" s="204" t="s">
        <v>336</v>
      </c>
      <c r="L304" s="147"/>
    </row>
    <row r="305" spans="1:12">
      <c r="A305" s="227"/>
      <c r="B305" s="225"/>
      <c r="C305" s="217"/>
      <c r="D305" s="164" t="s">
        <v>176</v>
      </c>
      <c r="E305" s="165">
        <v>0</v>
      </c>
      <c r="F305" s="165">
        <v>0</v>
      </c>
      <c r="G305" s="165">
        <v>0</v>
      </c>
      <c r="H305" s="165">
        <v>0</v>
      </c>
      <c r="I305" s="165">
        <v>0</v>
      </c>
      <c r="J305" s="173">
        <v>0</v>
      </c>
      <c r="K305" s="204">
        <v>0</v>
      </c>
      <c r="L305" s="147"/>
    </row>
    <row r="306" spans="1:12" ht="25.5">
      <c r="A306" s="227"/>
      <c r="B306" s="225"/>
      <c r="C306" s="217"/>
      <c r="D306" s="164" t="s">
        <v>328</v>
      </c>
      <c r="E306" s="165">
        <v>0</v>
      </c>
      <c r="F306" s="165">
        <v>0</v>
      </c>
      <c r="G306" s="165">
        <v>0</v>
      </c>
      <c r="H306" s="165">
        <v>0</v>
      </c>
      <c r="I306" s="165">
        <v>0</v>
      </c>
      <c r="J306" s="173">
        <v>0</v>
      </c>
      <c r="K306" s="204">
        <v>0</v>
      </c>
      <c r="L306" s="147"/>
    </row>
    <row r="307" spans="1:12" ht="38.25">
      <c r="A307" s="227"/>
      <c r="B307" s="225"/>
      <c r="C307" s="217"/>
      <c r="D307" s="164" t="s">
        <v>329</v>
      </c>
      <c r="E307" s="165">
        <v>0</v>
      </c>
      <c r="F307" s="165">
        <v>0</v>
      </c>
      <c r="G307" s="165">
        <v>0</v>
      </c>
      <c r="H307" s="165">
        <v>0</v>
      </c>
      <c r="I307" s="165">
        <v>0</v>
      </c>
      <c r="J307" s="173">
        <v>0</v>
      </c>
      <c r="K307" s="204">
        <v>0</v>
      </c>
      <c r="L307" s="147"/>
    </row>
    <row r="308" spans="1:12" ht="25.5">
      <c r="A308" s="227"/>
      <c r="B308" s="225"/>
      <c r="C308" s="217"/>
      <c r="D308" s="164" t="s">
        <v>169</v>
      </c>
      <c r="E308" s="170">
        <f>E309+E310</f>
        <v>10000</v>
      </c>
      <c r="F308" s="170" t="s">
        <v>346</v>
      </c>
      <c r="G308" s="170" t="s">
        <v>346</v>
      </c>
      <c r="H308" s="170" t="s">
        <v>346</v>
      </c>
      <c r="I308" s="170">
        <f>I309+I310</f>
        <v>10000</v>
      </c>
      <c r="J308" s="173">
        <f t="shared" si="48"/>
        <v>100</v>
      </c>
      <c r="K308" s="204" t="s">
        <v>336</v>
      </c>
      <c r="L308" s="147"/>
    </row>
    <row r="309" spans="1:12">
      <c r="A309" s="227"/>
      <c r="B309" s="225"/>
      <c r="C309" s="217"/>
      <c r="D309" s="164" t="s">
        <v>7</v>
      </c>
      <c r="E309" s="170">
        <v>10000</v>
      </c>
      <c r="F309" s="170">
        <v>10000</v>
      </c>
      <c r="G309" s="170">
        <v>10000</v>
      </c>
      <c r="H309" s="170">
        <v>10000</v>
      </c>
      <c r="I309" s="170">
        <v>10000</v>
      </c>
      <c r="J309" s="173">
        <f t="shared" si="48"/>
        <v>100</v>
      </c>
      <c r="K309" s="204">
        <v>100</v>
      </c>
      <c r="L309" s="147"/>
    </row>
    <row r="310" spans="1:12">
      <c r="A310" s="227"/>
      <c r="B310" s="225"/>
      <c r="C310" s="217"/>
      <c r="D310" s="164" t="s">
        <v>177</v>
      </c>
      <c r="E310" s="170">
        <v>0</v>
      </c>
      <c r="F310" s="170" t="s">
        <v>346</v>
      </c>
      <c r="G310" s="170" t="s">
        <v>346</v>
      </c>
      <c r="H310" s="170" t="s">
        <v>346</v>
      </c>
      <c r="I310" s="170">
        <v>0</v>
      </c>
      <c r="J310" s="173">
        <v>0</v>
      </c>
      <c r="K310" s="204" t="s">
        <v>336</v>
      </c>
      <c r="L310" s="147"/>
    </row>
    <row r="311" spans="1:12">
      <c r="A311" s="227"/>
      <c r="B311" s="225"/>
      <c r="C311" s="218"/>
      <c r="D311" s="164" t="s">
        <v>178</v>
      </c>
      <c r="E311" s="165">
        <v>0</v>
      </c>
      <c r="F311" s="170" t="s">
        <v>346</v>
      </c>
      <c r="G311" s="170" t="s">
        <v>346</v>
      </c>
      <c r="H311" s="170" t="s">
        <v>346</v>
      </c>
      <c r="I311" s="165">
        <v>0</v>
      </c>
      <c r="J311" s="173">
        <v>0</v>
      </c>
      <c r="K311" s="204" t="s">
        <v>336</v>
      </c>
      <c r="L311" s="147"/>
    </row>
    <row r="312" spans="1:12">
      <c r="A312" s="227"/>
      <c r="B312" s="225" t="s">
        <v>365</v>
      </c>
      <c r="C312" s="216" t="s">
        <v>315</v>
      </c>
      <c r="D312" s="164" t="s">
        <v>6</v>
      </c>
      <c r="E312" s="165">
        <f>E313+E314+E315+E317+E318+E319</f>
        <v>10538.44</v>
      </c>
      <c r="F312" s="170" t="s">
        <v>346</v>
      </c>
      <c r="G312" s="170" t="s">
        <v>346</v>
      </c>
      <c r="H312" s="170" t="s">
        <v>346</v>
      </c>
      <c r="I312" s="165">
        <f>I313+I314+I315+I317+I318+I319</f>
        <v>10538.44</v>
      </c>
      <c r="J312" s="173">
        <f t="shared" si="48"/>
        <v>100</v>
      </c>
      <c r="K312" s="204" t="s">
        <v>336</v>
      </c>
      <c r="L312" s="147"/>
    </row>
    <row r="313" spans="1:12">
      <c r="A313" s="227"/>
      <c r="B313" s="225"/>
      <c r="C313" s="217"/>
      <c r="D313" s="164" t="s">
        <v>176</v>
      </c>
      <c r="E313" s="165">
        <v>0</v>
      </c>
      <c r="F313" s="165">
        <v>0</v>
      </c>
      <c r="G313" s="165">
        <v>0</v>
      </c>
      <c r="H313" s="165">
        <v>0</v>
      </c>
      <c r="I313" s="165">
        <v>0</v>
      </c>
      <c r="J313" s="173">
        <v>0</v>
      </c>
      <c r="K313" s="204">
        <v>0</v>
      </c>
      <c r="L313" s="147"/>
    </row>
    <row r="314" spans="1:12" ht="25.5">
      <c r="A314" s="227"/>
      <c r="B314" s="225"/>
      <c r="C314" s="217"/>
      <c r="D314" s="164" t="s">
        <v>328</v>
      </c>
      <c r="E314" s="165">
        <v>0</v>
      </c>
      <c r="F314" s="165">
        <v>0</v>
      </c>
      <c r="G314" s="165">
        <v>0</v>
      </c>
      <c r="H314" s="165">
        <v>0</v>
      </c>
      <c r="I314" s="165">
        <v>0</v>
      </c>
      <c r="J314" s="173">
        <v>0</v>
      </c>
      <c r="K314" s="204">
        <v>0</v>
      </c>
      <c r="L314" s="147"/>
    </row>
    <row r="315" spans="1:12" ht="38.25">
      <c r="A315" s="227"/>
      <c r="B315" s="225"/>
      <c r="C315" s="217"/>
      <c r="D315" s="164" t="s">
        <v>329</v>
      </c>
      <c r="E315" s="165">
        <v>0</v>
      </c>
      <c r="F315" s="165">
        <v>0</v>
      </c>
      <c r="G315" s="165">
        <v>0</v>
      </c>
      <c r="H315" s="165">
        <v>0</v>
      </c>
      <c r="I315" s="165">
        <v>0</v>
      </c>
      <c r="J315" s="173">
        <v>0</v>
      </c>
      <c r="K315" s="204">
        <v>0</v>
      </c>
      <c r="L315" s="147"/>
    </row>
    <row r="316" spans="1:12" ht="25.5">
      <c r="A316" s="227"/>
      <c r="B316" s="225"/>
      <c r="C316" s="217"/>
      <c r="D316" s="164" t="s">
        <v>169</v>
      </c>
      <c r="E316" s="165">
        <f>E317</f>
        <v>10538.44</v>
      </c>
      <c r="F316" s="165" t="s">
        <v>346</v>
      </c>
      <c r="G316" s="165" t="s">
        <v>346</v>
      </c>
      <c r="H316" s="165" t="s">
        <v>346</v>
      </c>
      <c r="I316" s="165">
        <f>I317</f>
        <v>10538.44</v>
      </c>
      <c r="J316" s="173">
        <f t="shared" si="48"/>
        <v>100</v>
      </c>
      <c r="K316" s="204" t="s">
        <v>336</v>
      </c>
      <c r="L316" s="147"/>
    </row>
    <row r="317" spans="1:12">
      <c r="A317" s="227"/>
      <c r="B317" s="225"/>
      <c r="C317" s="217"/>
      <c r="D317" s="164" t="s">
        <v>7</v>
      </c>
      <c r="E317" s="165">
        <v>10538.44</v>
      </c>
      <c r="F317" s="165">
        <v>10538.44</v>
      </c>
      <c r="G317" s="165">
        <v>10538.44</v>
      </c>
      <c r="H317" s="165">
        <v>10538.44</v>
      </c>
      <c r="I317" s="165">
        <v>10538.44</v>
      </c>
      <c r="J317" s="173">
        <f t="shared" si="48"/>
        <v>100</v>
      </c>
      <c r="K317" s="204">
        <v>100</v>
      </c>
      <c r="L317" s="147"/>
    </row>
    <row r="318" spans="1:12">
      <c r="A318" s="227"/>
      <c r="B318" s="225"/>
      <c r="C318" s="217"/>
      <c r="D318" s="164" t="s">
        <v>177</v>
      </c>
      <c r="E318" s="165">
        <v>0</v>
      </c>
      <c r="F318" s="165" t="s">
        <v>346</v>
      </c>
      <c r="G318" s="165" t="s">
        <v>346</v>
      </c>
      <c r="H318" s="165" t="s">
        <v>346</v>
      </c>
      <c r="I318" s="165">
        <v>0</v>
      </c>
      <c r="J318" s="173">
        <v>0</v>
      </c>
      <c r="K318" s="204" t="s">
        <v>336</v>
      </c>
      <c r="L318" s="147"/>
    </row>
    <row r="319" spans="1:12">
      <c r="A319" s="227"/>
      <c r="B319" s="225"/>
      <c r="C319" s="218"/>
      <c r="D319" s="164" t="s">
        <v>178</v>
      </c>
      <c r="E319" s="165">
        <v>0</v>
      </c>
      <c r="F319" s="165" t="s">
        <v>346</v>
      </c>
      <c r="G319" s="165" t="s">
        <v>346</v>
      </c>
      <c r="H319" s="165" t="s">
        <v>346</v>
      </c>
      <c r="I319" s="165">
        <v>0</v>
      </c>
      <c r="J319" s="173">
        <v>0</v>
      </c>
      <c r="K319" s="204" t="s">
        <v>336</v>
      </c>
      <c r="L319" s="147"/>
    </row>
    <row r="320" spans="1:12">
      <c r="A320" s="227"/>
      <c r="B320" s="225" t="s">
        <v>370</v>
      </c>
      <c r="C320" s="216" t="s">
        <v>17</v>
      </c>
      <c r="D320" s="164" t="s">
        <v>6</v>
      </c>
      <c r="E320" s="165">
        <v>94159.1</v>
      </c>
      <c r="F320" s="165" t="s">
        <v>346</v>
      </c>
      <c r="G320" s="165" t="s">
        <v>346</v>
      </c>
      <c r="H320" s="165" t="s">
        <v>346</v>
      </c>
      <c r="I320" s="165">
        <f>I321+I325+I326+I327</f>
        <v>94123.459999999992</v>
      </c>
      <c r="J320" s="173">
        <f t="shared" si="48"/>
        <v>99.962149170924519</v>
      </c>
      <c r="K320" s="204" t="s">
        <v>336</v>
      </c>
      <c r="L320" s="147"/>
    </row>
    <row r="321" spans="1:13">
      <c r="A321" s="227"/>
      <c r="B321" s="225"/>
      <c r="C321" s="217"/>
      <c r="D321" s="164" t="s">
        <v>176</v>
      </c>
      <c r="E321" s="165">
        <v>38572.400000000001</v>
      </c>
      <c r="F321" s="165">
        <v>38572.400000000001</v>
      </c>
      <c r="G321" s="165">
        <v>38572.400000000001</v>
      </c>
      <c r="H321" s="165">
        <v>38572.400000000001</v>
      </c>
      <c r="I321" s="165">
        <v>38572.400000000001</v>
      </c>
      <c r="J321" s="173">
        <f t="shared" si="48"/>
        <v>100</v>
      </c>
      <c r="K321" s="204">
        <v>100</v>
      </c>
      <c r="L321" s="147"/>
    </row>
    <row r="322" spans="1:13" ht="25.5">
      <c r="A322" s="227"/>
      <c r="B322" s="225"/>
      <c r="C322" s="217"/>
      <c r="D322" s="164" t="s">
        <v>328</v>
      </c>
      <c r="E322" s="165">
        <v>0</v>
      </c>
      <c r="F322" s="165">
        <v>0</v>
      </c>
      <c r="G322" s="165">
        <v>0</v>
      </c>
      <c r="H322" s="165">
        <v>0</v>
      </c>
      <c r="I322" s="165">
        <v>0</v>
      </c>
      <c r="J322" s="173">
        <v>0</v>
      </c>
      <c r="K322" s="204">
        <v>0</v>
      </c>
      <c r="L322" s="147"/>
    </row>
    <row r="323" spans="1:13" ht="38.25">
      <c r="A323" s="227"/>
      <c r="B323" s="225"/>
      <c r="C323" s="217"/>
      <c r="D323" s="164" t="s">
        <v>329</v>
      </c>
      <c r="E323" s="165">
        <v>0</v>
      </c>
      <c r="F323" s="165">
        <v>0</v>
      </c>
      <c r="G323" s="165">
        <v>0</v>
      </c>
      <c r="H323" s="165">
        <v>0</v>
      </c>
      <c r="I323" s="165">
        <v>0</v>
      </c>
      <c r="J323" s="173">
        <v>0</v>
      </c>
      <c r="K323" s="204">
        <v>0</v>
      </c>
      <c r="L323" s="147"/>
    </row>
    <row r="324" spans="1:13" ht="25.5">
      <c r="A324" s="227"/>
      <c r="B324" s="225"/>
      <c r="C324" s="217"/>
      <c r="D324" s="164" t="s">
        <v>169</v>
      </c>
      <c r="E324" s="165">
        <v>55586.7</v>
      </c>
      <c r="F324" s="165" t="s">
        <v>346</v>
      </c>
      <c r="G324" s="165" t="s">
        <v>346</v>
      </c>
      <c r="H324" s="165" t="s">
        <v>346</v>
      </c>
      <c r="I324" s="165">
        <v>55586.7</v>
      </c>
      <c r="J324" s="173">
        <f t="shared" si="48"/>
        <v>100</v>
      </c>
      <c r="K324" s="204" t="s">
        <v>336</v>
      </c>
      <c r="L324" s="147"/>
      <c r="M324" s="216"/>
    </row>
    <row r="325" spans="1:13">
      <c r="A325" s="227"/>
      <c r="B325" s="225"/>
      <c r="C325" s="217"/>
      <c r="D325" s="164" t="s">
        <v>7</v>
      </c>
      <c r="E325" s="165">
        <v>55586.7</v>
      </c>
      <c r="F325" s="165">
        <v>55586.7</v>
      </c>
      <c r="G325" s="165">
        <v>55586.7</v>
      </c>
      <c r="H325" s="165">
        <v>55551.06</v>
      </c>
      <c r="I325" s="165">
        <v>55551.06</v>
      </c>
      <c r="J325" s="173">
        <f t="shared" si="48"/>
        <v>99.935883943461306</v>
      </c>
      <c r="K325" s="204">
        <v>100</v>
      </c>
      <c r="L325" s="147"/>
      <c r="M325" s="217"/>
    </row>
    <row r="326" spans="1:13">
      <c r="A326" s="227"/>
      <c r="B326" s="225"/>
      <c r="C326" s="217"/>
      <c r="D326" s="164" t="s">
        <v>177</v>
      </c>
      <c r="E326" s="165">
        <v>0</v>
      </c>
      <c r="F326" s="165" t="s">
        <v>346</v>
      </c>
      <c r="G326" s="165" t="s">
        <v>346</v>
      </c>
      <c r="H326" s="165" t="s">
        <v>346</v>
      </c>
      <c r="I326" s="165">
        <v>0</v>
      </c>
      <c r="J326" s="173">
        <v>0</v>
      </c>
      <c r="K326" s="204" t="s">
        <v>336</v>
      </c>
      <c r="L326" s="147"/>
      <c r="M326" s="217"/>
    </row>
    <row r="327" spans="1:13">
      <c r="A327" s="227"/>
      <c r="B327" s="225"/>
      <c r="C327" s="218"/>
      <c r="D327" s="164" t="s">
        <v>178</v>
      </c>
      <c r="E327" s="165">
        <v>0</v>
      </c>
      <c r="F327" s="165" t="s">
        <v>346</v>
      </c>
      <c r="G327" s="165" t="s">
        <v>346</v>
      </c>
      <c r="H327" s="165" t="s">
        <v>346</v>
      </c>
      <c r="I327" s="165">
        <v>0</v>
      </c>
      <c r="J327" s="173">
        <v>0</v>
      </c>
      <c r="K327" s="204" t="s">
        <v>336</v>
      </c>
      <c r="L327" s="147"/>
      <c r="M327" s="217"/>
    </row>
    <row r="328" spans="1:13">
      <c r="A328" s="227"/>
      <c r="B328" s="225" t="s">
        <v>369</v>
      </c>
      <c r="C328" s="216" t="s">
        <v>333</v>
      </c>
      <c r="D328" s="164" t="s">
        <v>6</v>
      </c>
      <c r="E328" s="165">
        <v>100000</v>
      </c>
      <c r="F328" s="165" t="s">
        <v>346</v>
      </c>
      <c r="G328" s="165" t="s">
        <v>346</v>
      </c>
      <c r="H328" s="165" t="s">
        <v>346</v>
      </c>
      <c r="I328" s="165">
        <v>100000</v>
      </c>
      <c r="J328" s="173">
        <f t="shared" si="48"/>
        <v>100</v>
      </c>
      <c r="K328" s="204" t="s">
        <v>336</v>
      </c>
      <c r="L328" s="147"/>
      <c r="M328" s="217"/>
    </row>
    <row r="329" spans="1:13">
      <c r="A329" s="227"/>
      <c r="B329" s="225"/>
      <c r="C329" s="217"/>
      <c r="D329" s="164" t="s">
        <v>176</v>
      </c>
      <c r="E329" s="165">
        <v>0</v>
      </c>
      <c r="F329" s="165">
        <v>0</v>
      </c>
      <c r="G329" s="165">
        <v>0</v>
      </c>
      <c r="H329" s="165">
        <v>0</v>
      </c>
      <c r="I329" s="165">
        <v>0</v>
      </c>
      <c r="J329" s="173">
        <v>0</v>
      </c>
      <c r="K329" s="204">
        <v>0</v>
      </c>
      <c r="L329" s="147"/>
      <c r="M329" s="217"/>
    </row>
    <row r="330" spans="1:13" ht="25.5">
      <c r="A330" s="227"/>
      <c r="B330" s="225"/>
      <c r="C330" s="217"/>
      <c r="D330" s="164" t="s">
        <v>328</v>
      </c>
      <c r="E330" s="165">
        <v>0</v>
      </c>
      <c r="F330" s="165">
        <v>0</v>
      </c>
      <c r="G330" s="165">
        <v>0</v>
      </c>
      <c r="H330" s="165">
        <v>0</v>
      </c>
      <c r="I330" s="165">
        <v>0</v>
      </c>
      <c r="J330" s="173">
        <v>0</v>
      </c>
      <c r="K330" s="204">
        <v>0</v>
      </c>
      <c r="L330" s="147"/>
      <c r="M330" s="217"/>
    </row>
    <row r="331" spans="1:13" ht="38.25">
      <c r="A331" s="227"/>
      <c r="B331" s="225"/>
      <c r="C331" s="217"/>
      <c r="D331" s="164" t="s">
        <v>329</v>
      </c>
      <c r="E331" s="165">
        <v>0</v>
      </c>
      <c r="F331" s="165">
        <v>0</v>
      </c>
      <c r="G331" s="165">
        <v>0</v>
      </c>
      <c r="H331" s="165">
        <v>0</v>
      </c>
      <c r="I331" s="165">
        <v>0</v>
      </c>
      <c r="J331" s="173">
        <v>0</v>
      </c>
      <c r="K331" s="204">
        <v>0</v>
      </c>
      <c r="L331" s="147"/>
      <c r="M331" s="218"/>
    </row>
    <row r="332" spans="1:13" ht="25.5">
      <c r="A332" s="227"/>
      <c r="B332" s="225"/>
      <c r="C332" s="217"/>
      <c r="D332" s="164" t="s">
        <v>169</v>
      </c>
      <c r="E332" s="165">
        <v>100000</v>
      </c>
      <c r="F332" s="165" t="s">
        <v>346</v>
      </c>
      <c r="G332" s="165" t="s">
        <v>346</v>
      </c>
      <c r="H332" s="165" t="s">
        <v>346</v>
      </c>
      <c r="I332" s="165">
        <v>100000</v>
      </c>
      <c r="J332" s="173">
        <f t="shared" si="48"/>
        <v>100</v>
      </c>
      <c r="K332" s="204" t="s">
        <v>336</v>
      </c>
      <c r="L332" s="147"/>
    </row>
    <row r="333" spans="1:13">
      <c r="A333" s="227"/>
      <c r="B333" s="225"/>
      <c r="C333" s="217"/>
      <c r="D333" s="164" t="s">
        <v>7</v>
      </c>
      <c r="E333" s="165">
        <v>100000</v>
      </c>
      <c r="F333" s="165">
        <v>100000</v>
      </c>
      <c r="G333" s="165">
        <v>100000</v>
      </c>
      <c r="H333" s="165">
        <v>100000</v>
      </c>
      <c r="I333" s="165">
        <v>100000</v>
      </c>
      <c r="J333" s="173">
        <f t="shared" si="48"/>
        <v>100</v>
      </c>
      <c r="K333" s="204">
        <v>100</v>
      </c>
      <c r="L333" s="147"/>
    </row>
    <row r="334" spans="1:13">
      <c r="A334" s="227"/>
      <c r="B334" s="225"/>
      <c r="C334" s="217"/>
      <c r="D334" s="164" t="s">
        <v>177</v>
      </c>
      <c r="E334" s="165">
        <v>0</v>
      </c>
      <c r="F334" s="165" t="s">
        <v>346</v>
      </c>
      <c r="G334" s="165" t="s">
        <v>346</v>
      </c>
      <c r="H334" s="165" t="s">
        <v>346</v>
      </c>
      <c r="I334" s="165">
        <v>0</v>
      </c>
      <c r="J334" s="173">
        <v>0</v>
      </c>
      <c r="K334" s="204" t="s">
        <v>336</v>
      </c>
      <c r="L334" s="147"/>
    </row>
    <row r="335" spans="1:13">
      <c r="A335" s="227"/>
      <c r="B335" s="225"/>
      <c r="C335" s="218"/>
      <c r="D335" s="164" t="s">
        <v>178</v>
      </c>
      <c r="E335" s="165">
        <v>0</v>
      </c>
      <c r="F335" s="165" t="s">
        <v>346</v>
      </c>
      <c r="G335" s="165" t="s">
        <v>346</v>
      </c>
      <c r="H335" s="165" t="s">
        <v>346</v>
      </c>
      <c r="I335" s="165">
        <v>0</v>
      </c>
      <c r="J335" s="173">
        <v>0</v>
      </c>
      <c r="K335" s="204" t="s">
        <v>336</v>
      </c>
      <c r="L335" s="147"/>
    </row>
    <row r="336" spans="1:13">
      <c r="A336" s="227"/>
      <c r="B336" s="225" t="s">
        <v>371</v>
      </c>
      <c r="C336" s="216" t="s">
        <v>17</v>
      </c>
      <c r="D336" s="164" t="s">
        <v>6</v>
      </c>
      <c r="E336" s="165">
        <f>E337+E338+E339+E341+E342+E343</f>
        <v>633101.21</v>
      </c>
      <c r="F336" s="165" t="s">
        <v>346</v>
      </c>
      <c r="G336" s="165" t="s">
        <v>346</v>
      </c>
      <c r="H336" s="165" t="s">
        <v>346</v>
      </c>
      <c r="I336" s="165">
        <f>I337+I338+I339+I341+I342+I343</f>
        <v>32635.9</v>
      </c>
      <c r="J336" s="173">
        <f t="shared" si="48"/>
        <v>5.154926176811446</v>
      </c>
      <c r="K336" s="205" t="s">
        <v>336</v>
      </c>
      <c r="L336" s="152"/>
    </row>
    <row r="337" spans="1:12">
      <c r="A337" s="227"/>
      <c r="B337" s="225"/>
      <c r="C337" s="217"/>
      <c r="D337" s="164" t="s">
        <v>176</v>
      </c>
      <c r="E337" s="165">
        <v>0</v>
      </c>
      <c r="F337" s="165">
        <v>0</v>
      </c>
      <c r="G337" s="165">
        <v>0</v>
      </c>
      <c r="H337" s="165">
        <v>0</v>
      </c>
      <c r="I337" s="165">
        <v>0</v>
      </c>
      <c r="J337" s="173">
        <v>0</v>
      </c>
      <c r="K337" s="204">
        <v>0</v>
      </c>
      <c r="L337" s="147"/>
    </row>
    <row r="338" spans="1:12" ht="25.5">
      <c r="A338" s="227"/>
      <c r="B338" s="225"/>
      <c r="C338" s="217"/>
      <c r="D338" s="164" t="s">
        <v>328</v>
      </c>
      <c r="E338" s="165">
        <v>0</v>
      </c>
      <c r="F338" s="165">
        <v>0</v>
      </c>
      <c r="G338" s="165">
        <v>0</v>
      </c>
      <c r="H338" s="165">
        <v>0</v>
      </c>
      <c r="I338" s="165">
        <v>0</v>
      </c>
      <c r="J338" s="173">
        <v>0</v>
      </c>
      <c r="K338" s="204">
        <v>0</v>
      </c>
      <c r="L338" s="147"/>
    </row>
    <row r="339" spans="1:12" ht="38.25">
      <c r="A339" s="227"/>
      <c r="B339" s="225"/>
      <c r="C339" s="217"/>
      <c r="D339" s="164" t="s">
        <v>329</v>
      </c>
      <c r="E339" s="165">
        <v>0</v>
      </c>
      <c r="F339" s="165">
        <v>0</v>
      </c>
      <c r="G339" s="165">
        <v>0</v>
      </c>
      <c r="H339" s="165">
        <v>0</v>
      </c>
      <c r="I339" s="165">
        <v>0</v>
      </c>
      <c r="J339" s="173">
        <v>0</v>
      </c>
      <c r="K339" s="204">
        <v>0</v>
      </c>
      <c r="L339" s="147"/>
    </row>
    <row r="340" spans="1:12" ht="25.5">
      <c r="A340" s="227"/>
      <c r="B340" s="225"/>
      <c r="C340" s="217"/>
      <c r="D340" s="164" t="s">
        <v>169</v>
      </c>
      <c r="E340" s="165">
        <f>E341</f>
        <v>633101.21</v>
      </c>
      <c r="F340" s="165" t="s">
        <v>346</v>
      </c>
      <c r="G340" s="165" t="s">
        <v>346</v>
      </c>
      <c r="H340" s="165" t="s">
        <v>346</v>
      </c>
      <c r="I340" s="165">
        <f>I341</f>
        <v>32635.9</v>
      </c>
      <c r="J340" s="173">
        <f t="shared" si="48"/>
        <v>5.154926176811446</v>
      </c>
      <c r="K340" s="204" t="s">
        <v>336</v>
      </c>
      <c r="L340" s="147"/>
    </row>
    <row r="341" spans="1:12">
      <c r="A341" s="227"/>
      <c r="B341" s="225"/>
      <c r="C341" s="217"/>
      <c r="D341" s="164" t="s">
        <v>7</v>
      </c>
      <c r="E341" s="165">
        <v>633101.21</v>
      </c>
      <c r="F341" s="165">
        <v>633101.21</v>
      </c>
      <c r="G341" s="165">
        <v>633101.21</v>
      </c>
      <c r="H341" s="165">
        <v>32635.9</v>
      </c>
      <c r="I341" s="165">
        <v>32635.9</v>
      </c>
      <c r="J341" s="173">
        <f t="shared" si="48"/>
        <v>5.154926176811446</v>
      </c>
      <c r="K341" s="204">
        <v>100</v>
      </c>
      <c r="L341" s="147"/>
    </row>
    <row r="342" spans="1:12">
      <c r="A342" s="227"/>
      <c r="B342" s="225"/>
      <c r="C342" s="217"/>
      <c r="D342" s="164" t="s">
        <v>177</v>
      </c>
      <c r="E342" s="165">
        <v>0</v>
      </c>
      <c r="F342" s="165" t="s">
        <v>346</v>
      </c>
      <c r="G342" s="165" t="s">
        <v>346</v>
      </c>
      <c r="H342" s="165" t="s">
        <v>346</v>
      </c>
      <c r="I342" s="165">
        <v>0</v>
      </c>
      <c r="J342" s="173">
        <v>0</v>
      </c>
      <c r="K342" s="204" t="s">
        <v>336</v>
      </c>
      <c r="L342" s="147"/>
    </row>
    <row r="343" spans="1:12">
      <c r="A343" s="227"/>
      <c r="B343" s="225"/>
      <c r="C343" s="218"/>
      <c r="D343" s="164" t="s">
        <v>178</v>
      </c>
      <c r="E343" s="165">
        <v>0</v>
      </c>
      <c r="F343" s="165" t="s">
        <v>346</v>
      </c>
      <c r="G343" s="165" t="s">
        <v>346</v>
      </c>
      <c r="H343" s="165" t="s">
        <v>346</v>
      </c>
      <c r="I343" s="165">
        <v>0</v>
      </c>
      <c r="J343" s="173">
        <v>0</v>
      </c>
      <c r="K343" s="204" t="s">
        <v>336</v>
      </c>
      <c r="L343" s="147"/>
    </row>
    <row r="344" spans="1:12">
      <c r="A344" s="227"/>
      <c r="B344" s="225" t="s">
        <v>372</v>
      </c>
      <c r="C344" s="216" t="s">
        <v>330</v>
      </c>
      <c r="D344" s="164" t="s">
        <v>6</v>
      </c>
      <c r="E344" s="165">
        <f>E345+E346+E347+E349+E350+E351</f>
        <v>64</v>
      </c>
      <c r="F344" s="165" t="s">
        <v>346</v>
      </c>
      <c r="G344" s="165" t="s">
        <v>346</v>
      </c>
      <c r="H344" s="165" t="s">
        <v>346</v>
      </c>
      <c r="I344" s="165">
        <f>I345+I346+I347+I349+I350+I351</f>
        <v>64</v>
      </c>
      <c r="J344" s="173">
        <f t="shared" si="48"/>
        <v>100</v>
      </c>
      <c r="K344" s="205">
        <v>100</v>
      </c>
      <c r="L344" s="152"/>
    </row>
    <row r="345" spans="1:12">
      <c r="A345" s="227"/>
      <c r="B345" s="225"/>
      <c r="C345" s="217"/>
      <c r="D345" s="164" t="s">
        <v>176</v>
      </c>
      <c r="E345" s="165">
        <v>0</v>
      </c>
      <c r="F345" s="165">
        <v>0</v>
      </c>
      <c r="G345" s="165">
        <v>0</v>
      </c>
      <c r="H345" s="165">
        <v>0</v>
      </c>
      <c r="I345" s="165">
        <v>0</v>
      </c>
      <c r="J345" s="173">
        <v>0</v>
      </c>
      <c r="K345" s="204">
        <v>0</v>
      </c>
      <c r="L345" s="147"/>
    </row>
    <row r="346" spans="1:12" ht="25.5">
      <c r="A346" s="227"/>
      <c r="B346" s="225"/>
      <c r="C346" s="217"/>
      <c r="D346" s="164" t="s">
        <v>328</v>
      </c>
      <c r="E346" s="165">
        <v>0</v>
      </c>
      <c r="F346" s="165">
        <v>0</v>
      </c>
      <c r="G346" s="165">
        <v>0</v>
      </c>
      <c r="H346" s="165">
        <v>0</v>
      </c>
      <c r="I346" s="165">
        <v>0</v>
      </c>
      <c r="J346" s="173">
        <v>0</v>
      </c>
      <c r="K346" s="204">
        <v>0</v>
      </c>
      <c r="L346" s="147"/>
    </row>
    <row r="347" spans="1:12" ht="38.25">
      <c r="A347" s="227"/>
      <c r="B347" s="225"/>
      <c r="C347" s="217"/>
      <c r="D347" s="164" t="s">
        <v>329</v>
      </c>
      <c r="E347" s="165">
        <v>0</v>
      </c>
      <c r="F347" s="165">
        <v>0</v>
      </c>
      <c r="G347" s="165">
        <v>0</v>
      </c>
      <c r="H347" s="165">
        <v>0</v>
      </c>
      <c r="I347" s="165">
        <v>0</v>
      </c>
      <c r="J347" s="173">
        <v>0</v>
      </c>
      <c r="K347" s="204">
        <v>0</v>
      </c>
      <c r="L347" s="147"/>
    </row>
    <row r="348" spans="1:12" ht="25.5">
      <c r="A348" s="227"/>
      <c r="B348" s="225"/>
      <c r="C348" s="217"/>
      <c r="D348" s="164" t="s">
        <v>169</v>
      </c>
      <c r="E348" s="165">
        <f>E349</f>
        <v>64</v>
      </c>
      <c r="F348" s="165" t="s">
        <v>346</v>
      </c>
      <c r="G348" s="165" t="s">
        <v>346</v>
      </c>
      <c r="H348" s="165" t="s">
        <v>346</v>
      </c>
      <c r="I348" s="165">
        <f>I349</f>
        <v>64</v>
      </c>
      <c r="J348" s="173">
        <f t="shared" si="48"/>
        <v>100</v>
      </c>
      <c r="K348" s="204" t="s">
        <v>336</v>
      </c>
      <c r="L348" s="147"/>
    </row>
    <row r="349" spans="1:12">
      <c r="A349" s="227"/>
      <c r="B349" s="225"/>
      <c r="C349" s="217"/>
      <c r="D349" s="164" t="s">
        <v>7</v>
      </c>
      <c r="E349" s="165">
        <v>64</v>
      </c>
      <c r="F349" s="165">
        <v>64</v>
      </c>
      <c r="G349" s="165">
        <v>64</v>
      </c>
      <c r="H349" s="165">
        <v>64</v>
      </c>
      <c r="I349" s="165">
        <v>64</v>
      </c>
      <c r="J349" s="173">
        <f t="shared" si="48"/>
        <v>100</v>
      </c>
      <c r="K349" s="204">
        <v>100</v>
      </c>
      <c r="L349" s="147"/>
    </row>
    <row r="350" spans="1:12">
      <c r="A350" s="227"/>
      <c r="B350" s="225"/>
      <c r="C350" s="217"/>
      <c r="D350" s="164" t="s">
        <v>177</v>
      </c>
      <c r="E350" s="165">
        <v>0</v>
      </c>
      <c r="F350" s="165" t="s">
        <v>346</v>
      </c>
      <c r="G350" s="165" t="s">
        <v>346</v>
      </c>
      <c r="H350" s="165" t="s">
        <v>346</v>
      </c>
      <c r="I350" s="165">
        <v>0</v>
      </c>
      <c r="J350" s="173">
        <v>0</v>
      </c>
      <c r="K350" s="204" t="s">
        <v>336</v>
      </c>
      <c r="L350" s="147"/>
    </row>
    <row r="351" spans="1:12">
      <c r="A351" s="227"/>
      <c r="B351" s="225"/>
      <c r="C351" s="218"/>
      <c r="D351" s="164" t="s">
        <v>178</v>
      </c>
      <c r="E351" s="165">
        <v>0</v>
      </c>
      <c r="F351" s="165" t="s">
        <v>346</v>
      </c>
      <c r="G351" s="165" t="s">
        <v>346</v>
      </c>
      <c r="H351" s="165" t="s">
        <v>346</v>
      </c>
      <c r="I351" s="165">
        <v>0</v>
      </c>
      <c r="J351" s="173">
        <v>0</v>
      </c>
      <c r="K351" s="204" t="s">
        <v>336</v>
      </c>
      <c r="L351" s="147"/>
    </row>
    <row r="352" spans="1:12">
      <c r="A352" s="227"/>
      <c r="B352" s="219" t="s">
        <v>374</v>
      </c>
      <c r="C352" s="216" t="s">
        <v>315</v>
      </c>
      <c r="D352" s="164" t="s">
        <v>6</v>
      </c>
      <c r="E352" s="165">
        <f t="shared" ref="E352:E359" si="49">E360+E368+E376+E384+E392+E400+E408</f>
        <v>187060.85</v>
      </c>
      <c r="F352" s="165" t="s">
        <v>346</v>
      </c>
      <c r="G352" s="165" t="s">
        <v>346</v>
      </c>
      <c r="H352" s="165" t="s">
        <v>346</v>
      </c>
      <c r="I352" s="165">
        <f t="shared" ref="I352" si="50">I360+I368+I376+I384+I392+I400+I408</f>
        <v>187060.85</v>
      </c>
      <c r="J352" s="173">
        <f t="shared" si="48"/>
        <v>100</v>
      </c>
      <c r="K352" s="204" t="s">
        <v>336</v>
      </c>
      <c r="L352" s="147"/>
    </row>
    <row r="353" spans="1:12">
      <c r="A353" s="227"/>
      <c r="B353" s="220"/>
      <c r="C353" s="217"/>
      <c r="D353" s="164" t="s">
        <v>176</v>
      </c>
      <c r="E353" s="165">
        <f>E361+E369+E377+E385+E393+E401+E409</f>
        <v>183319.6</v>
      </c>
      <c r="F353" s="165">
        <f t="shared" ref="F353:I353" si="51">F361+F369+F377+F385+F393+F401+F409</f>
        <v>183319.6</v>
      </c>
      <c r="G353" s="165">
        <f t="shared" si="51"/>
        <v>183319.6</v>
      </c>
      <c r="H353" s="165">
        <f t="shared" si="51"/>
        <v>183319.6</v>
      </c>
      <c r="I353" s="165">
        <f t="shared" si="51"/>
        <v>183319.6</v>
      </c>
      <c r="J353" s="173">
        <f t="shared" si="48"/>
        <v>100</v>
      </c>
      <c r="K353" s="204">
        <v>100</v>
      </c>
      <c r="L353" s="147"/>
    </row>
    <row r="354" spans="1:12" ht="25.5">
      <c r="A354" s="227"/>
      <c r="B354" s="220"/>
      <c r="C354" s="217"/>
      <c r="D354" s="164" t="s">
        <v>328</v>
      </c>
      <c r="E354" s="165">
        <f t="shared" si="49"/>
        <v>0</v>
      </c>
      <c r="F354" s="165">
        <v>0</v>
      </c>
      <c r="G354" s="165">
        <v>0</v>
      </c>
      <c r="H354" s="165">
        <v>0</v>
      </c>
      <c r="I354" s="165">
        <v>0</v>
      </c>
      <c r="J354" s="173">
        <v>0</v>
      </c>
      <c r="K354" s="204">
        <v>0</v>
      </c>
      <c r="L354" s="147"/>
    </row>
    <row r="355" spans="1:12" ht="38.25">
      <c r="A355" s="227"/>
      <c r="B355" s="220"/>
      <c r="C355" s="217"/>
      <c r="D355" s="164" t="s">
        <v>329</v>
      </c>
      <c r="E355" s="165">
        <f t="shared" si="49"/>
        <v>0</v>
      </c>
      <c r="F355" s="165">
        <v>0</v>
      </c>
      <c r="G355" s="165">
        <v>0</v>
      </c>
      <c r="H355" s="165">
        <v>0</v>
      </c>
      <c r="I355" s="165">
        <v>0</v>
      </c>
      <c r="J355" s="173">
        <v>0</v>
      </c>
      <c r="K355" s="204">
        <v>0</v>
      </c>
      <c r="L355" s="147"/>
    </row>
    <row r="356" spans="1:12" ht="25.5">
      <c r="A356" s="227"/>
      <c r="B356" s="220"/>
      <c r="C356" s="217"/>
      <c r="D356" s="164" t="s">
        <v>169</v>
      </c>
      <c r="E356" s="165">
        <f t="shared" si="49"/>
        <v>3741.25</v>
      </c>
      <c r="F356" s="165" t="s">
        <v>346</v>
      </c>
      <c r="G356" s="165" t="s">
        <v>346</v>
      </c>
      <c r="H356" s="165" t="s">
        <v>346</v>
      </c>
      <c r="I356" s="165">
        <v>3741.2</v>
      </c>
      <c r="J356" s="173">
        <f t="shared" si="48"/>
        <v>99.99866354827931</v>
      </c>
      <c r="K356" s="204" t="s">
        <v>336</v>
      </c>
      <c r="L356" s="147"/>
    </row>
    <row r="357" spans="1:12">
      <c r="A357" s="227"/>
      <c r="B357" s="220"/>
      <c r="C357" s="217"/>
      <c r="D357" s="164" t="s">
        <v>7</v>
      </c>
      <c r="E357" s="165">
        <f t="shared" si="49"/>
        <v>3741.25</v>
      </c>
      <c r="F357" s="165">
        <f t="shared" ref="F357:I357" si="52">F365+F373+F381+F389+F397+F405+F413</f>
        <v>3741.25</v>
      </c>
      <c r="G357" s="165">
        <f t="shared" si="52"/>
        <v>3741.25</v>
      </c>
      <c r="H357" s="165">
        <f t="shared" si="52"/>
        <v>3741.25</v>
      </c>
      <c r="I357" s="165">
        <f t="shared" si="52"/>
        <v>3741.25</v>
      </c>
      <c r="J357" s="173">
        <f t="shared" si="48"/>
        <v>100</v>
      </c>
      <c r="K357" s="204">
        <v>100</v>
      </c>
      <c r="L357" s="147"/>
    </row>
    <row r="358" spans="1:12">
      <c r="A358" s="227"/>
      <c r="B358" s="220"/>
      <c r="C358" s="217"/>
      <c r="D358" s="164" t="s">
        <v>177</v>
      </c>
      <c r="E358" s="165">
        <f t="shared" si="49"/>
        <v>0</v>
      </c>
      <c r="F358" s="165" t="s">
        <v>346</v>
      </c>
      <c r="G358" s="165" t="s">
        <v>346</v>
      </c>
      <c r="H358" s="165" t="s">
        <v>346</v>
      </c>
      <c r="I358" s="165">
        <v>0</v>
      </c>
      <c r="J358" s="173">
        <v>0</v>
      </c>
      <c r="K358" s="204" t="s">
        <v>336</v>
      </c>
      <c r="L358" s="147"/>
    </row>
    <row r="359" spans="1:12">
      <c r="A359" s="227"/>
      <c r="B359" s="220"/>
      <c r="C359" s="218"/>
      <c r="D359" s="164" t="s">
        <v>178</v>
      </c>
      <c r="E359" s="165">
        <f t="shared" si="49"/>
        <v>0</v>
      </c>
      <c r="F359" s="165" t="s">
        <v>346</v>
      </c>
      <c r="G359" s="165" t="s">
        <v>346</v>
      </c>
      <c r="H359" s="165" t="s">
        <v>346</v>
      </c>
      <c r="I359" s="165">
        <v>0</v>
      </c>
      <c r="J359" s="173">
        <v>0</v>
      </c>
      <c r="K359" s="204" t="s">
        <v>336</v>
      </c>
      <c r="L359" s="147"/>
    </row>
    <row r="360" spans="1:12">
      <c r="A360" s="227"/>
      <c r="B360" s="225" t="s">
        <v>390</v>
      </c>
      <c r="C360" s="216" t="s">
        <v>315</v>
      </c>
      <c r="D360" s="164" t="s">
        <v>6</v>
      </c>
      <c r="E360" s="165">
        <f>E361+E362+E363+E365+E366+E367</f>
        <v>23908.78</v>
      </c>
      <c r="F360" s="165" t="s">
        <v>346</v>
      </c>
      <c r="G360" s="165" t="s">
        <v>346</v>
      </c>
      <c r="H360" s="165" t="s">
        <v>346</v>
      </c>
      <c r="I360" s="165">
        <f>I361+I362+I363+I365+I366+I367</f>
        <v>23908.78</v>
      </c>
      <c r="J360" s="173">
        <f t="shared" ref="J360:J385" si="53">I360/E360*100</f>
        <v>100</v>
      </c>
      <c r="K360" s="204" t="s">
        <v>336</v>
      </c>
      <c r="L360" s="147"/>
    </row>
    <row r="361" spans="1:12">
      <c r="A361" s="227"/>
      <c r="B361" s="225"/>
      <c r="C361" s="217"/>
      <c r="D361" s="164" t="s">
        <v>176</v>
      </c>
      <c r="E361" s="165">
        <v>23430.6</v>
      </c>
      <c r="F361" s="165">
        <v>23430.6</v>
      </c>
      <c r="G361" s="165">
        <v>23430.6</v>
      </c>
      <c r="H361" s="165">
        <v>23430.6</v>
      </c>
      <c r="I361" s="165">
        <v>23430.6</v>
      </c>
      <c r="J361" s="173">
        <f t="shared" si="53"/>
        <v>100</v>
      </c>
      <c r="K361" s="204">
        <v>100</v>
      </c>
      <c r="L361" s="147"/>
    </row>
    <row r="362" spans="1:12" ht="25.5">
      <c r="A362" s="227"/>
      <c r="B362" s="225"/>
      <c r="C362" s="217"/>
      <c r="D362" s="164" t="s">
        <v>328</v>
      </c>
      <c r="E362" s="165">
        <v>0</v>
      </c>
      <c r="F362" s="165">
        <v>0</v>
      </c>
      <c r="G362" s="165">
        <v>0</v>
      </c>
      <c r="H362" s="165">
        <v>0</v>
      </c>
      <c r="I362" s="165">
        <v>0</v>
      </c>
      <c r="J362" s="173">
        <v>0</v>
      </c>
      <c r="K362" s="204">
        <v>0</v>
      </c>
      <c r="L362" s="147"/>
    </row>
    <row r="363" spans="1:12" ht="38.25">
      <c r="A363" s="227"/>
      <c r="B363" s="225"/>
      <c r="C363" s="217"/>
      <c r="D363" s="164" t="s">
        <v>329</v>
      </c>
      <c r="E363" s="165">
        <v>0</v>
      </c>
      <c r="F363" s="165">
        <v>0</v>
      </c>
      <c r="G363" s="165">
        <v>0</v>
      </c>
      <c r="H363" s="165">
        <v>0</v>
      </c>
      <c r="I363" s="165">
        <v>0</v>
      </c>
      <c r="J363" s="173">
        <v>0</v>
      </c>
      <c r="K363" s="204">
        <v>0</v>
      </c>
      <c r="L363" s="147"/>
    </row>
    <row r="364" spans="1:12" ht="25.5">
      <c r="A364" s="227"/>
      <c r="B364" s="225"/>
      <c r="C364" s="217"/>
      <c r="D364" s="164" t="s">
        <v>169</v>
      </c>
      <c r="E364" s="165">
        <f>E365</f>
        <v>478.18</v>
      </c>
      <c r="F364" s="165" t="s">
        <v>346</v>
      </c>
      <c r="G364" s="165" t="s">
        <v>346</v>
      </c>
      <c r="H364" s="165" t="s">
        <v>346</v>
      </c>
      <c r="I364" s="165">
        <f>I365</f>
        <v>478.18</v>
      </c>
      <c r="J364" s="173">
        <f t="shared" si="53"/>
        <v>100</v>
      </c>
      <c r="K364" s="204" t="s">
        <v>336</v>
      </c>
      <c r="L364" s="147"/>
    </row>
    <row r="365" spans="1:12">
      <c r="A365" s="227"/>
      <c r="B365" s="225"/>
      <c r="C365" s="217"/>
      <c r="D365" s="164" t="s">
        <v>7</v>
      </c>
      <c r="E365" s="165">
        <v>478.18</v>
      </c>
      <c r="F365" s="165">
        <v>478.18</v>
      </c>
      <c r="G365" s="165">
        <v>478.18</v>
      </c>
      <c r="H365" s="165">
        <v>478.18</v>
      </c>
      <c r="I365" s="165">
        <v>478.18</v>
      </c>
      <c r="J365" s="173">
        <f t="shared" si="53"/>
        <v>100</v>
      </c>
      <c r="K365" s="204">
        <v>100</v>
      </c>
      <c r="L365" s="147"/>
    </row>
    <row r="366" spans="1:12">
      <c r="A366" s="227"/>
      <c r="B366" s="225"/>
      <c r="C366" s="217"/>
      <c r="D366" s="164" t="s">
        <v>177</v>
      </c>
      <c r="E366" s="165">
        <v>0</v>
      </c>
      <c r="F366" s="165" t="s">
        <v>346</v>
      </c>
      <c r="G366" s="165" t="s">
        <v>346</v>
      </c>
      <c r="H366" s="165" t="s">
        <v>346</v>
      </c>
      <c r="I366" s="165">
        <v>0</v>
      </c>
      <c r="J366" s="173">
        <v>0</v>
      </c>
      <c r="K366" s="204" t="s">
        <v>336</v>
      </c>
      <c r="L366" s="147"/>
    </row>
    <row r="367" spans="1:12">
      <c r="A367" s="227"/>
      <c r="B367" s="225"/>
      <c r="C367" s="218"/>
      <c r="D367" s="164" t="s">
        <v>178</v>
      </c>
      <c r="E367" s="165">
        <v>0</v>
      </c>
      <c r="F367" s="165" t="s">
        <v>346</v>
      </c>
      <c r="G367" s="165" t="s">
        <v>346</v>
      </c>
      <c r="H367" s="165" t="s">
        <v>346</v>
      </c>
      <c r="I367" s="165">
        <v>0</v>
      </c>
      <c r="J367" s="173">
        <v>0</v>
      </c>
      <c r="K367" s="204" t="s">
        <v>336</v>
      </c>
      <c r="L367" s="147"/>
    </row>
    <row r="368" spans="1:12">
      <c r="A368" s="227"/>
      <c r="B368" s="225" t="s">
        <v>391</v>
      </c>
      <c r="C368" s="216" t="s">
        <v>315</v>
      </c>
      <c r="D368" s="164" t="s">
        <v>6</v>
      </c>
      <c r="E368" s="165">
        <f>E369+E370+E371+E373+E374+E375</f>
        <v>22310.959999999999</v>
      </c>
      <c r="F368" s="165" t="s">
        <v>346</v>
      </c>
      <c r="G368" s="165" t="s">
        <v>346</v>
      </c>
      <c r="H368" s="165" t="s">
        <v>346</v>
      </c>
      <c r="I368" s="165">
        <f>I369+I370+I371+I373+I374+I375</f>
        <v>22310.959999999999</v>
      </c>
      <c r="J368" s="173">
        <f t="shared" si="53"/>
        <v>100</v>
      </c>
      <c r="K368" s="204" t="s">
        <v>336</v>
      </c>
      <c r="L368" s="147"/>
    </row>
    <row r="369" spans="1:12">
      <c r="A369" s="227"/>
      <c r="B369" s="225"/>
      <c r="C369" s="217"/>
      <c r="D369" s="164" t="s">
        <v>176</v>
      </c>
      <c r="E369" s="165">
        <v>21864.7</v>
      </c>
      <c r="F369" s="165">
        <v>21864.7</v>
      </c>
      <c r="G369" s="165">
        <v>21864.7</v>
      </c>
      <c r="H369" s="165">
        <v>21864.7</v>
      </c>
      <c r="I369" s="165">
        <v>21864.7</v>
      </c>
      <c r="J369" s="173">
        <f t="shared" si="53"/>
        <v>100</v>
      </c>
      <c r="K369" s="204">
        <v>100</v>
      </c>
      <c r="L369" s="147"/>
    </row>
    <row r="370" spans="1:12" ht="25.5">
      <c r="A370" s="227"/>
      <c r="B370" s="225"/>
      <c r="C370" s="217"/>
      <c r="D370" s="164" t="s">
        <v>328</v>
      </c>
      <c r="E370" s="165">
        <v>0</v>
      </c>
      <c r="F370" s="165">
        <v>0</v>
      </c>
      <c r="G370" s="165">
        <v>0</v>
      </c>
      <c r="H370" s="165">
        <v>0</v>
      </c>
      <c r="I370" s="165">
        <v>0</v>
      </c>
      <c r="J370" s="173">
        <v>0</v>
      </c>
      <c r="K370" s="204">
        <v>0</v>
      </c>
      <c r="L370" s="147"/>
    </row>
    <row r="371" spans="1:12" ht="38.25">
      <c r="A371" s="227"/>
      <c r="B371" s="225"/>
      <c r="C371" s="217"/>
      <c r="D371" s="164" t="s">
        <v>329</v>
      </c>
      <c r="E371" s="165">
        <v>0</v>
      </c>
      <c r="F371" s="165">
        <v>0</v>
      </c>
      <c r="G371" s="165">
        <v>0</v>
      </c>
      <c r="H371" s="165">
        <v>0</v>
      </c>
      <c r="I371" s="165">
        <v>0</v>
      </c>
      <c r="J371" s="173">
        <v>0</v>
      </c>
      <c r="K371" s="204">
        <v>0</v>
      </c>
      <c r="L371" s="147"/>
    </row>
    <row r="372" spans="1:12" ht="25.5">
      <c r="A372" s="227"/>
      <c r="B372" s="225"/>
      <c r="C372" s="217"/>
      <c r="D372" s="164" t="s">
        <v>169</v>
      </c>
      <c r="E372" s="165">
        <f>E373</f>
        <v>446.26</v>
      </c>
      <c r="F372" s="165" t="s">
        <v>346</v>
      </c>
      <c r="G372" s="165" t="s">
        <v>346</v>
      </c>
      <c r="H372" s="165" t="s">
        <v>346</v>
      </c>
      <c r="I372" s="165">
        <f>I373</f>
        <v>446.26</v>
      </c>
      <c r="J372" s="173">
        <f t="shared" si="53"/>
        <v>100</v>
      </c>
      <c r="K372" s="204" t="s">
        <v>336</v>
      </c>
      <c r="L372" s="147"/>
    </row>
    <row r="373" spans="1:12">
      <c r="A373" s="227"/>
      <c r="B373" s="225"/>
      <c r="C373" s="217"/>
      <c r="D373" s="164" t="s">
        <v>7</v>
      </c>
      <c r="E373" s="165">
        <v>446.26</v>
      </c>
      <c r="F373" s="165">
        <v>446.26</v>
      </c>
      <c r="G373" s="165">
        <v>446.26</v>
      </c>
      <c r="H373" s="165">
        <v>446.26</v>
      </c>
      <c r="I373" s="165">
        <v>446.26</v>
      </c>
      <c r="J373" s="173">
        <f t="shared" si="53"/>
        <v>100</v>
      </c>
      <c r="K373" s="204">
        <v>100</v>
      </c>
      <c r="L373" s="147"/>
    </row>
    <row r="374" spans="1:12">
      <c r="A374" s="227"/>
      <c r="B374" s="225"/>
      <c r="C374" s="217"/>
      <c r="D374" s="164" t="s">
        <v>177</v>
      </c>
      <c r="E374" s="165">
        <v>0</v>
      </c>
      <c r="F374" s="165" t="s">
        <v>346</v>
      </c>
      <c r="G374" s="165" t="s">
        <v>346</v>
      </c>
      <c r="H374" s="165" t="s">
        <v>346</v>
      </c>
      <c r="I374" s="165">
        <v>0</v>
      </c>
      <c r="J374" s="173">
        <v>0</v>
      </c>
      <c r="K374" s="204" t="s">
        <v>336</v>
      </c>
      <c r="L374" s="147"/>
    </row>
    <row r="375" spans="1:12">
      <c r="A375" s="227"/>
      <c r="B375" s="225"/>
      <c r="C375" s="218"/>
      <c r="D375" s="164" t="s">
        <v>178</v>
      </c>
      <c r="E375" s="165">
        <v>0</v>
      </c>
      <c r="F375" s="165" t="s">
        <v>346</v>
      </c>
      <c r="G375" s="165" t="s">
        <v>346</v>
      </c>
      <c r="H375" s="165" t="s">
        <v>346</v>
      </c>
      <c r="I375" s="165">
        <v>0</v>
      </c>
      <c r="J375" s="173">
        <v>0</v>
      </c>
      <c r="K375" s="204" t="s">
        <v>336</v>
      </c>
      <c r="L375" s="147"/>
    </row>
    <row r="376" spans="1:12">
      <c r="A376" s="227"/>
      <c r="B376" s="225" t="s">
        <v>386</v>
      </c>
      <c r="C376" s="216" t="s">
        <v>315</v>
      </c>
      <c r="D376" s="164" t="s">
        <v>6</v>
      </c>
      <c r="E376" s="165">
        <f>E377+E378+E379+E381+E382+E383</f>
        <v>20396.73</v>
      </c>
      <c r="F376" s="165" t="s">
        <v>346</v>
      </c>
      <c r="G376" s="165" t="s">
        <v>346</v>
      </c>
      <c r="H376" s="165" t="s">
        <v>346</v>
      </c>
      <c r="I376" s="165">
        <f>I377+I378+I379+I381+I382+I383</f>
        <v>20396.73</v>
      </c>
      <c r="J376" s="173">
        <f t="shared" si="53"/>
        <v>100</v>
      </c>
      <c r="K376" s="204" t="s">
        <v>336</v>
      </c>
      <c r="L376" s="147"/>
    </row>
    <row r="377" spans="1:12">
      <c r="A377" s="227"/>
      <c r="B377" s="225"/>
      <c r="C377" s="217"/>
      <c r="D377" s="164" t="s">
        <v>176</v>
      </c>
      <c r="E377" s="165">
        <v>19988.8</v>
      </c>
      <c r="F377" s="165">
        <v>19988.8</v>
      </c>
      <c r="G377" s="165">
        <v>19988.8</v>
      </c>
      <c r="H377" s="165">
        <v>19988.8</v>
      </c>
      <c r="I377" s="165">
        <v>19988.8</v>
      </c>
      <c r="J377" s="173">
        <f t="shared" si="53"/>
        <v>100</v>
      </c>
      <c r="K377" s="204">
        <v>100</v>
      </c>
      <c r="L377" s="147"/>
    </row>
    <row r="378" spans="1:12" ht="25.5">
      <c r="A378" s="227"/>
      <c r="B378" s="225"/>
      <c r="C378" s="217"/>
      <c r="D378" s="164" t="s">
        <v>328</v>
      </c>
      <c r="E378" s="165">
        <v>0</v>
      </c>
      <c r="F378" s="165">
        <v>0</v>
      </c>
      <c r="G378" s="165">
        <v>0</v>
      </c>
      <c r="H378" s="165">
        <v>0</v>
      </c>
      <c r="I378" s="165">
        <v>0</v>
      </c>
      <c r="J378" s="173">
        <v>0</v>
      </c>
      <c r="K378" s="204">
        <v>0</v>
      </c>
      <c r="L378" s="147"/>
    </row>
    <row r="379" spans="1:12" ht="38.25">
      <c r="A379" s="227"/>
      <c r="B379" s="225"/>
      <c r="C379" s="217"/>
      <c r="D379" s="164" t="s">
        <v>329</v>
      </c>
      <c r="E379" s="165">
        <v>0</v>
      </c>
      <c r="F379" s="165">
        <v>0</v>
      </c>
      <c r="G379" s="165">
        <v>0</v>
      </c>
      <c r="H379" s="165">
        <v>0</v>
      </c>
      <c r="I379" s="165">
        <v>0</v>
      </c>
      <c r="J379" s="173">
        <v>0</v>
      </c>
      <c r="K379" s="204">
        <v>0</v>
      </c>
      <c r="L379" s="147"/>
    </row>
    <row r="380" spans="1:12" ht="25.5">
      <c r="A380" s="227"/>
      <c r="B380" s="225"/>
      <c r="C380" s="217"/>
      <c r="D380" s="164" t="s">
        <v>169</v>
      </c>
      <c r="E380" s="165">
        <v>407.93</v>
      </c>
      <c r="F380" s="165" t="s">
        <v>346</v>
      </c>
      <c r="G380" s="165" t="s">
        <v>346</v>
      </c>
      <c r="H380" s="165" t="s">
        <v>346</v>
      </c>
      <c r="I380" s="165">
        <f>I381</f>
        <v>407.93</v>
      </c>
      <c r="J380" s="173">
        <f t="shared" si="53"/>
        <v>100</v>
      </c>
      <c r="K380" s="204" t="s">
        <v>336</v>
      </c>
      <c r="L380" s="147"/>
    </row>
    <row r="381" spans="1:12">
      <c r="A381" s="227"/>
      <c r="B381" s="225"/>
      <c r="C381" s="217"/>
      <c r="D381" s="164" t="s">
        <v>7</v>
      </c>
      <c r="E381" s="165">
        <v>407.93</v>
      </c>
      <c r="F381" s="165">
        <v>407.93</v>
      </c>
      <c r="G381" s="165">
        <v>407.93</v>
      </c>
      <c r="H381" s="165">
        <v>407.93</v>
      </c>
      <c r="I381" s="165">
        <v>407.93</v>
      </c>
      <c r="J381" s="173">
        <f t="shared" si="53"/>
        <v>100</v>
      </c>
      <c r="K381" s="204">
        <v>100</v>
      </c>
      <c r="L381" s="147"/>
    </row>
    <row r="382" spans="1:12">
      <c r="A382" s="227"/>
      <c r="B382" s="225"/>
      <c r="C382" s="217"/>
      <c r="D382" s="164" t="s">
        <v>177</v>
      </c>
      <c r="E382" s="165">
        <v>0</v>
      </c>
      <c r="F382" s="165" t="s">
        <v>346</v>
      </c>
      <c r="G382" s="165" t="s">
        <v>346</v>
      </c>
      <c r="H382" s="165" t="s">
        <v>346</v>
      </c>
      <c r="I382" s="165">
        <v>0</v>
      </c>
      <c r="J382" s="173">
        <v>0</v>
      </c>
      <c r="K382" s="204" t="s">
        <v>336</v>
      </c>
      <c r="L382" s="147"/>
    </row>
    <row r="383" spans="1:12">
      <c r="A383" s="227"/>
      <c r="B383" s="225"/>
      <c r="C383" s="218"/>
      <c r="D383" s="164" t="s">
        <v>178</v>
      </c>
      <c r="E383" s="165">
        <v>0</v>
      </c>
      <c r="F383" s="165" t="s">
        <v>346</v>
      </c>
      <c r="G383" s="165" t="s">
        <v>346</v>
      </c>
      <c r="H383" s="165" t="s">
        <v>346</v>
      </c>
      <c r="I383" s="165">
        <v>0</v>
      </c>
      <c r="J383" s="173">
        <v>0</v>
      </c>
      <c r="K383" s="204" t="s">
        <v>336</v>
      </c>
      <c r="L383" s="147"/>
    </row>
    <row r="384" spans="1:12">
      <c r="A384" s="227"/>
      <c r="B384" s="225" t="s">
        <v>392</v>
      </c>
      <c r="C384" s="216" t="s">
        <v>315</v>
      </c>
      <c r="D384" s="164" t="s">
        <v>6</v>
      </c>
      <c r="E384" s="165">
        <v>25510.2</v>
      </c>
      <c r="F384" s="165" t="s">
        <v>346</v>
      </c>
      <c r="G384" s="165" t="s">
        <v>346</v>
      </c>
      <c r="H384" s="165" t="s">
        <v>346</v>
      </c>
      <c r="I384" s="165">
        <v>25510.2</v>
      </c>
      <c r="J384" s="173">
        <f t="shared" si="53"/>
        <v>100</v>
      </c>
      <c r="K384" s="204" t="s">
        <v>336</v>
      </c>
      <c r="L384" s="147"/>
    </row>
    <row r="385" spans="1:13">
      <c r="A385" s="227"/>
      <c r="B385" s="225"/>
      <c r="C385" s="217"/>
      <c r="D385" s="164" t="s">
        <v>176</v>
      </c>
      <c r="E385" s="165">
        <v>25000</v>
      </c>
      <c r="F385" s="165">
        <v>25000</v>
      </c>
      <c r="G385" s="165">
        <v>25000</v>
      </c>
      <c r="H385" s="165">
        <v>25000</v>
      </c>
      <c r="I385" s="165">
        <v>25000</v>
      </c>
      <c r="J385" s="173">
        <f t="shared" si="53"/>
        <v>100</v>
      </c>
      <c r="K385" s="204">
        <v>100</v>
      </c>
      <c r="L385" s="147"/>
    </row>
    <row r="386" spans="1:13" ht="25.5">
      <c r="A386" s="227"/>
      <c r="B386" s="225"/>
      <c r="C386" s="217"/>
      <c r="D386" s="164" t="s">
        <v>328</v>
      </c>
      <c r="E386" s="165">
        <v>0</v>
      </c>
      <c r="F386" s="165">
        <v>0</v>
      </c>
      <c r="G386" s="165">
        <v>0</v>
      </c>
      <c r="H386" s="165">
        <v>0</v>
      </c>
      <c r="I386" s="165">
        <v>0</v>
      </c>
      <c r="J386" s="173">
        <v>0</v>
      </c>
      <c r="K386" s="204">
        <v>0</v>
      </c>
      <c r="L386" s="147"/>
    </row>
    <row r="387" spans="1:13" ht="38.25">
      <c r="A387" s="227"/>
      <c r="B387" s="225"/>
      <c r="C387" s="217"/>
      <c r="D387" s="164" t="s">
        <v>329</v>
      </c>
      <c r="E387" s="165">
        <v>0</v>
      </c>
      <c r="F387" s="165">
        <v>0</v>
      </c>
      <c r="G387" s="165">
        <v>0</v>
      </c>
      <c r="H387" s="165">
        <v>0</v>
      </c>
      <c r="I387" s="165">
        <v>0</v>
      </c>
      <c r="J387" s="173">
        <v>0</v>
      </c>
      <c r="K387" s="204">
        <v>0</v>
      </c>
      <c r="L387" s="147"/>
      <c r="M387" s="216"/>
    </row>
    <row r="388" spans="1:13" ht="25.5">
      <c r="A388" s="227"/>
      <c r="B388" s="225"/>
      <c r="C388" s="217"/>
      <c r="D388" s="164" t="s">
        <v>169</v>
      </c>
      <c r="E388" s="165">
        <v>510.2</v>
      </c>
      <c r="F388" s="165" t="s">
        <v>346</v>
      </c>
      <c r="G388" s="165" t="s">
        <v>346</v>
      </c>
      <c r="H388" s="165" t="s">
        <v>346</v>
      </c>
      <c r="I388" s="165">
        <v>510.2</v>
      </c>
      <c r="J388" s="173">
        <f>I388/E388*100</f>
        <v>100</v>
      </c>
      <c r="K388" s="204" t="s">
        <v>336</v>
      </c>
      <c r="L388" s="147"/>
      <c r="M388" s="217"/>
    </row>
    <row r="389" spans="1:13">
      <c r="A389" s="227"/>
      <c r="B389" s="225"/>
      <c r="C389" s="217"/>
      <c r="D389" s="164" t="s">
        <v>7</v>
      </c>
      <c r="E389" s="165">
        <v>510.2</v>
      </c>
      <c r="F389" s="165">
        <v>510.2</v>
      </c>
      <c r="G389" s="165">
        <v>510.2</v>
      </c>
      <c r="H389" s="165">
        <v>510.2</v>
      </c>
      <c r="I389" s="165">
        <v>510.2</v>
      </c>
      <c r="J389" s="173">
        <f t="shared" ref="J389:J452" si="54">I389/E389*100</f>
        <v>100</v>
      </c>
      <c r="K389" s="204">
        <v>100</v>
      </c>
      <c r="L389" s="147"/>
      <c r="M389" s="217"/>
    </row>
    <row r="390" spans="1:13">
      <c r="A390" s="227"/>
      <c r="B390" s="225"/>
      <c r="C390" s="217"/>
      <c r="D390" s="164" t="s">
        <v>177</v>
      </c>
      <c r="E390" s="165">
        <v>0</v>
      </c>
      <c r="F390" s="165" t="s">
        <v>346</v>
      </c>
      <c r="G390" s="165" t="s">
        <v>346</v>
      </c>
      <c r="H390" s="165" t="s">
        <v>346</v>
      </c>
      <c r="I390" s="165">
        <v>0</v>
      </c>
      <c r="J390" s="173">
        <v>0</v>
      </c>
      <c r="K390" s="204" t="s">
        <v>336</v>
      </c>
      <c r="L390" s="147"/>
      <c r="M390" s="217"/>
    </row>
    <row r="391" spans="1:13">
      <c r="A391" s="227"/>
      <c r="B391" s="225"/>
      <c r="C391" s="218"/>
      <c r="D391" s="164" t="s">
        <v>178</v>
      </c>
      <c r="E391" s="165">
        <v>0</v>
      </c>
      <c r="F391" s="165" t="s">
        <v>346</v>
      </c>
      <c r="G391" s="165" t="s">
        <v>346</v>
      </c>
      <c r="H391" s="165" t="s">
        <v>346</v>
      </c>
      <c r="I391" s="165">
        <v>0</v>
      </c>
      <c r="J391" s="173">
        <v>0</v>
      </c>
      <c r="K391" s="204" t="s">
        <v>336</v>
      </c>
      <c r="L391" s="147"/>
      <c r="M391" s="217"/>
    </row>
    <row r="392" spans="1:13">
      <c r="A392" s="227"/>
      <c r="B392" s="225" t="s">
        <v>387</v>
      </c>
      <c r="C392" s="216" t="s">
        <v>315</v>
      </c>
      <c r="D392" s="164" t="s">
        <v>6</v>
      </c>
      <c r="E392" s="165">
        <f>E393+E394+E395+E397+E398+E399</f>
        <v>12134.18</v>
      </c>
      <c r="F392" s="165" t="s">
        <v>346</v>
      </c>
      <c r="G392" s="165" t="s">
        <v>346</v>
      </c>
      <c r="H392" s="165" t="s">
        <v>346</v>
      </c>
      <c r="I392" s="165">
        <f>I393+I394+I395+I397+I398+I399</f>
        <v>12134.18</v>
      </c>
      <c r="J392" s="173">
        <f t="shared" si="54"/>
        <v>100</v>
      </c>
      <c r="K392" s="204" t="s">
        <v>336</v>
      </c>
      <c r="L392" s="147"/>
      <c r="M392" s="217"/>
    </row>
    <row r="393" spans="1:13">
      <c r="A393" s="227"/>
      <c r="B393" s="225"/>
      <c r="C393" s="217"/>
      <c r="D393" s="164" t="s">
        <v>176</v>
      </c>
      <c r="E393" s="165">
        <v>11891.5</v>
      </c>
      <c r="F393" s="165">
        <v>11891.5</v>
      </c>
      <c r="G393" s="165">
        <v>11891.5</v>
      </c>
      <c r="H393" s="165">
        <v>11891.5</v>
      </c>
      <c r="I393" s="165">
        <v>11891.5</v>
      </c>
      <c r="J393" s="173">
        <f t="shared" si="54"/>
        <v>100</v>
      </c>
      <c r="K393" s="204">
        <v>100</v>
      </c>
      <c r="L393" s="147"/>
      <c r="M393" s="217"/>
    </row>
    <row r="394" spans="1:13" ht="25.5">
      <c r="A394" s="227"/>
      <c r="B394" s="225"/>
      <c r="C394" s="217"/>
      <c r="D394" s="164" t="s">
        <v>328</v>
      </c>
      <c r="E394" s="165">
        <v>0</v>
      </c>
      <c r="F394" s="165">
        <v>0</v>
      </c>
      <c r="G394" s="165">
        <v>0</v>
      </c>
      <c r="H394" s="165">
        <v>0</v>
      </c>
      <c r="I394" s="165">
        <v>0</v>
      </c>
      <c r="J394" s="173">
        <v>0</v>
      </c>
      <c r="K394" s="204">
        <v>0</v>
      </c>
      <c r="L394" s="147"/>
      <c r="M394" s="218"/>
    </row>
    <row r="395" spans="1:13" ht="38.25">
      <c r="A395" s="227"/>
      <c r="B395" s="225"/>
      <c r="C395" s="217"/>
      <c r="D395" s="164" t="s">
        <v>329</v>
      </c>
      <c r="E395" s="165">
        <v>0</v>
      </c>
      <c r="F395" s="165">
        <v>0</v>
      </c>
      <c r="G395" s="165">
        <v>0</v>
      </c>
      <c r="H395" s="165">
        <v>0</v>
      </c>
      <c r="I395" s="165">
        <v>0</v>
      </c>
      <c r="J395" s="173">
        <v>0</v>
      </c>
      <c r="K395" s="204">
        <v>0</v>
      </c>
      <c r="L395" s="147"/>
    </row>
    <row r="396" spans="1:13" ht="25.5">
      <c r="A396" s="227"/>
      <c r="B396" s="225"/>
      <c r="C396" s="217"/>
      <c r="D396" s="164" t="s">
        <v>169</v>
      </c>
      <c r="E396" s="165">
        <f>E397</f>
        <v>242.68</v>
      </c>
      <c r="F396" s="165" t="s">
        <v>346</v>
      </c>
      <c r="G396" s="165" t="s">
        <v>346</v>
      </c>
      <c r="H396" s="165" t="s">
        <v>346</v>
      </c>
      <c r="I396" s="165">
        <f>I397</f>
        <v>242.68</v>
      </c>
      <c r="J396" s="173">
        <f t="shared" si="54"/>
        <v>100</v>
      </c>
      <c r="K396" s="204" t="s">
        <v>336</v>
      </c>
      <c r="L396" s="147"/>
    </row>
    <row r="397" spans="1:13">
      <c r="A397" s="227"/>
      <c r="B397" s="225"/>
      <c r="C397" s="217"/>
      <c r="D397" s="164" t="s">
        <v>7</v>
      </c>
      <c r="E397" s="165">
        <v>242.68</v>
      </c>
      <c r="F397" s="165">
        <v>242.68</v>
      </c>
      <c r="G397" s="165">
        <v>242.68</v>
      </c>
      <c r="H397" s="165">
        <v>242.68</v>
      </c>
      <c r="I397" s="165">
        <v>242.68</v>
      </c>
      <c r="J397" s="173">
        <f t="shared" si="54"/>
        <v>100</v>
      </c>
      <c r="K397" s="204">
        <v>100</v>
      </c>
      <c r="L397" s="147"/>
    </row>
    <row r="398" spans="1:13">
      <c r="A398" s="227"/>
      <c r="B398" s="225"/>
      <c r="C398" s="217"/>
      <c r="D398" s="164" t="s">
        <v>177</v>
      </c>
      <c r="E398" s="165">
        <v>0</v>
      </c>
      <c r="F398" s="165" t="s">
        <v>346</v>
      </c>
      <c r="G398" s="165" t="s">
        <v>346</v>
      </c>
      <c r="H398" s="165" t="s">
        <v>346</v>
      </c>
      <c r="I398" s="165">
        <v>0</v>
      </c>
      <c r="J398" s="173">
        <v>0</v>
      </c>
      <c r="K398" s="204" t="s">
        <v>336</v>
      </c>
      <c r="L398" s="147"/>
    </row>
    <row r="399" spans="1:13">
      <c r="A399" s="227"/>
      <c r="B399" s="225"/>
      <c r="C399" s="218"/>
      <c r="D399" s="164" t="s">
        <v>178</v>
      </c>
      <c r="E399" s="165">
        <v>0</v>
      </c>
      <c r="F399" s="165" t="s">
        <v>346</v>
      </c>
      <c r="G399" s="165" t="s">
        <v>346</v>
      </c>
      <c r="H399" s="165" t="s">
        <v>346</v>
      </c>
      <c r="I399" s="165">
        <v>0</v>
      </c>
      <c r="J399" s="173">
        <v>0</v>
      </c>
      <c r="K399" s="204" t="s">
        <v>336</v>
      </c>
      <c r="L399" s="147"/>
    </row>
    <row r="400" spans="1:13">
      <c r="A400" s="227"/>
      <c r="B400" s="225" t="s">
        <v>389</v>
      </c>
      <c r="C400" s="216" t="s">
        <v>315</v>
      </c>
      <c r="D400" s="164" t="s">
        <v>6</v>
      </c>
      <c r="E400" s="165">
        <v>20800</v>
      </c>
      <c r="F400" s="165" t="s">
        <v>346</v>
      </c>
      <c r="G400" s="165" t="s">
        <v>346</v>
      </c>
      <c r="H400" s="165" t="s">
        <v>346</v>
      </c>
      <c r="I400" s="165">
        <v>20800</v>
      </c>
      <c r="J400" s="173">
        <f t="shared" si="54"/>
        <v>100</v>
      </c>
      <c r="K400" s="204" t="s">
        <v>336</v>
      </c>
      <c r="L400" s="147"/>
    </row>
    <row r="401" spans="1:12">
      <c r="A401" s="227"/>
      <c r="B401" s="225"/>
      <c r="C401" s="217"/>
      <c r="D401" s="164" t="s">
        <v>176</v>
      </c>
      <c r="E401" s="165">
        <v>20384</v>
      </c>
      <c r="F401" s="165">
        <v>20384</v>
      </c>
      <c r="G401" s="165">
        <v>20384</v>
      </c>
      <c r="H401" s="165">
        <v>20384</v>
      </c>
      <c r="I401" s="165">
        <v>20384</v>
      </c>
      <c r="J401" s="173">
        <f t="shared" si="54"/>
        <v>100</v>
      </c>
      <c r="K401" s="204">
        <v>100</v>
      </c>
      <c r="L401" s="147"/>
    </row>
    <row r="402" spans="1:12" ht="25.5">
      <c r="A402" s="227"/>
      <c r="B402" s="225"/>
      <c r="C402" s="217"/>
      <c r="D402" s="164" t="s">
        <v>328</v>
      </c>
      <c r="E402" s="165">
        <v>0</v>
      </c>
      <c r="F402" s="165">
        <v>0</v>
      </c>
      <c r="G402" s="165">
        <v>0</v>
      </c>
      <c r="H402" s="165">
        <v>0</v>
      </c>
      <c r="I402" s="165">
        <v>0</v>
      </c>
      <c r="J402" s="173">
        <v>0</v>
      </c>
      <c r="K402" s="204">
        <v>0</v>
      </c>
      <c r="L402" s="147"/>
    </row>
    <row r="403" spans="1:12" ht="38.25">
      <c r="A403" s="227"/>
      <c r="B403" s="225"/>
      <c r="C403" s="217"/>
      <c r="D403" s="164" t="s">
        <v>329</v>
      </c>
      <c r="E403" s="165">
        <v>0</v>
      </c>
      <c r="F403" s="165">
        <v>0</v>
      </c>
      <c r="G403" s="165">
        <v>0</v>
      </c>
      <c r="H403" s="165">
        <v>0</v>
      </c>
      <c r="I403" s="165">
        <v>0</v>
      </c>
      <c r="J403" s="173">
        <v>0</v>
      </c>
      <c r="K403" s="204">
        <v>0</v>
      </c>
      <c r="L403" s="147"/>
    </row>
    <row r="404" spans="1:12" ht="25.5">
      <c r="A404" s="227"/>
      <c r="B404" s="225"/>
      <c r="C404" s="217"/>
      <c r="D404" s="164" t="s">
        <v>169</v>
      </c>
      <c r="E404" s="165">
        <v>416</v>
      </c>
      <c r="F404" s="165" t="s">
        <v>346</v>
      </c>
      <c r="G404" s="165" t="s">
        <v>346</v>
      </c>
      <c r="H404" s="165" t="s">
        <v>346</v>
      </c>
      <c r="I404" s="165">
        <v>416</v>
      </c>
      <c r="J404" s="173">
        <f t="shared" si="54"/>
        <v>100</v>
      </c>
      <c r="K404" s="204" t="s">
        <v>336</v>
      </c>
      <c r="L404" s="147"/>
    </row>
    <row r="405" spans="1:12">
      <c r="A405" s="227"/>
      <c r="B405" s="225"/>
      <c r="C405" s="217"/>
      <c r="D405" s="164" t="s">
        <v>7</v>
      </c>
      <c r="E405" s="165">
        <v>416</v>
      </c>
      <c r="F405" s="165">
        <v>416</v>
      </c>
      <c r="G405" s="165">
        <v>416</v>
      </c>
      <c r="H405" s="165">
        <v>416</v>
      </c>
      <c r="I405" s="165">
        <v>416</v>
      </c>
      <c r="J405" s="173">
        <f t="shared" si="54"/>
        <v>100</v>
      </c>
      <c r="K405" s="204">
        <v>100</v>
      </c>
      <c r="L405" s="147"/>
    </row>
    <row r="406" spans="1:12">
      <c r="A406" s="227"/>
      <c r="B406" s="225"/>
      <c r="C406" s="217"/>
      <c r="D406" s="164" t="s">
        <v>177</v>
      </c>
      <c r="E406" s="165">
        <v>0</v>
      </c>
      <c r="F406" s="165" t="s">
        <v>346</v>
      </c>
      <c r="G406" s="165" t="s">
        <v>346</v>
      </c>
      <c r="H406" s="165" t="s">
        <v>346</v>
      </c>
      <c r="I406" s="165">
        <v>0</v>
      </c>
      <c r="J406" s="173">
        <v>0</v>
      </c>
      <c r="K406" s="204" t="s">
        <v>336</v>
      </c>
      <c r="L406" s="147"/>
    </row>
    <row r="407" spans="1:12">
      <c r="A407" s="227"/>
      <c r="B407" s="225"/>
      <c r="C407" s="218"/>
      <c r="D407" s="164" t="s">
        <v>178</v>
      </c>
      <c r="E407" s="165">
        <v>0</v>
      </c>
      <c r="F407" s="165" t="s">
        <v>346</v>
      </c>
      <c r="G407" s="165" t="s">
        <v>346</v>
      </c>
      <c r="H407" s="165" t="s">
        <v>346</v>
      </c>
      <c r="I407" s="165">
        <v>0</v>
      </c>
      <c r="J407" s="173">
        <v>0</v>
      </c>
      <c r="K407" s="204" t="s">
        <v>336</v>
      </c>
      <c r="L407" s="147"/>
    </row>
    <row r="408" spans="1:12">
      <c r="A408" s="227"/>
      <c r="B408" s="225" t="s">
        <v>388</v>
      </c>
      <c r="C408" s="216" t="s">
        <v>315</v>
      </c>
      <c r="D408" s="164" t="s">
        <v>6</v>
      </c>
      <c r="E408" s="165">
        <v>62000</v>
      </c>
      <c r="F408" s="165" t="s">
        <v>346</v>
      </c>
      <c r="G408" s="165" t="s">
        <v>346</v>
      </c>
      <c r="H408" s="165" t="s">
        <v>346</v>
      </c>
      <c r="I408" s="165">
        <v>62000</v>
      </c>
      <c r="J408" s="173">
        <f t="shared" si="54"/>
        <v>100</v>
      </c>
      <c r="K408" s="204" t="s">
        <v>336</v>
      </c>
      <c r="L408" s="147"/>
    </row>
    <row r="409" spans="1:12">
      <c r="A409" s="227"/>
      <c r="B409" s="225"/>
      <c r="C409" s="217"/>
      <c r="D409" s="164" t="s">
        <v>176</v>
      </c>
      <c r="E409" s="165">
        <v>60760</v>
      </c>
      <c r="F409" s="165">
        <v>60760</v>
      </c>
      <c r="G409" s="165">
        <v>60760</v>
      </c>
      <c r="H409" s="165">
        <v>60760</v>
      </c>
      <c r="I409" s="165">
        <v>60760</v>
      </c>
      <c r="J409" s="173">
        <f t="shared" si="54"/>
        <v>100</v>
      </c>
      <c r="K409" s="204">
        <v>100</v>
      </c>
      <c r="L409" s="147"/>
    </row>
    <row r="410" spans="1:12" ht="25.5">
      <c r="A410" s="227"/>
      <c r="B410" s="225"/>
      <c r="C410" s="217"/>
      <c r="D410" s="164" t="s">
        <v>328</v>
      </c>
      <c r="E410" s="165">
        <v>0</v>
      </c>
      <c r="F410" s="165">
        <v>0</v>
      </c>
      <c r="G410" s="165">
        <v>0</v>
      </c>
      <c r="H410" s="165">
        <v>0</v>
      </c>
      <c r="I410" s="165">
        <v>0</v>
      </c>
      <c r="J410" s="173">
        <v>0</v>
      </c>
      <c r="K410" s="204">
        <v>0</v>
      </c>
      <c r="L410" s="147"/>
    </row>
    <row r="411" spans="1:12" ht="38.25">
      <c r="A411" s="227"/>
      <c r="B411" s="225"/>
      <c r="C411" s="217"/>
      <c r="D411" s="164" t="s">
        <v>329</v>
      </c>
      <c r="E411" s="165">
        <v>0</v>
      </c>
      <c r="F411" s="165">
        <v>0</v>
      </c>
      <c r="G411" s="165">
        <v>0</v>
      </c>
      <c r="H411" s="165">
        <v>0</v>
      </c>
      <c r="I411" s="165">
        <v>0</v>
      </c>
      <c r="J411" s="173">
        <v>0</v>
      </c>
      <c r="K411" s="204">
        <v>0</v>
      </c>
      <c r="L411" s="147"/>
    </row>
    <row r="412" spans="1:12" ht="25.5">
      <c r="A412" s="227"/>
      <c r="B412" s="225"/>
      <c r="C412" s="217"/>
      <c r="D412" s="164" t="s">
        <v>169</v>
      </c>
      <c r="E412" s="165">
        <v>1240</v>
      </c>
      <c r="F412" s="165" t="s">
        <v>346</v>
      </c>
      <c r="G412" s="165" t="s">
        <v>346</v>
      </c>
      <c r="H412" s="165" t="s">
        <v>346</v>
      </c>
      <c r="I412" s="165">
        <v>1240</v>
      </c>
      <c r="J412" s="173">
        <f t="shared" si="54"/>
        <v>100</v>
      </c>
      <c r="K412" s="204" t="s">
        <v>336</v>
      </c>
      <c r="L412" s="147"/>
    </row>
    <row r="413" spans="1:12">
      <c r="A413" s="227"/>
      <c r="B413" s="225"/>
      <c r="C413" s="217"/>
      <c r="D413" s="164" t="s">
        <v>7</v>
      </c>
      <c r="E413" s="165">
        <v>1240</v>
      </c>
      <c r="F413" s="165">
        <v>1240</v>
      </c>
      <c r="G413" s="165">
        <v>1240</v>
      </c>
      <c r="H413" s="165">
        <v>1240</v>
      </c>
      <c r="I413" s="165">
        <v>1240</v>
      </c>
      <c r="J413" s="173">
        <f t="shared" si="54"/>
        <v>100</v>
      </c>
      <c r="K413" s="204">
        <v>100</v>
      </c>
      <c r="L413" s="147"/>
    </row>
    <row r="414" spans="1:12">
      <c r="A414" s="227"/>
      <c r="B414" s="225"/>
      <c r="C414" s="217"/>
      <c r="D414" s="164" t="s">
        <v>177</v>
      </c>
      <c r="E414" s="165">
        <v>0</v>
      </c>
      <c r="F414" s="165" t="s">
        <v>346</v>
      </c>
      <c r="G414" s="165" t="s">
        <v>346</v>
      </c>
      <c r="H414" s="165" t="s">
        <v>346</v>
      </c>
      <c r="I414" s="165">
        <v>0</v>
      </c>
      <c r="J414" s="173">
        <v>0</v>
      </c>
      <c r="K414" s="204" t="s">
        <v>336</v>
      </c>
      <c r="L414" s="147"/>
    </row>
    <row r="415" spans="1:12">
      <c r="A415" s="227"/>
      <c r="B415" s="225"/>
      <c r="C415" s="218"/>
      <c r="D415" s="164" t="s">
        <v>178</v>
      </c>
      <c r="E415" s="165">
        <v>0</v>
      </c>
      <c r="F415" s="165" t="s">
        <v>346</v>
      </c>
      <c r="G415" s="165" t="s">
        <v>346</v>
      </c>
      <c r="H415" s="165" t="s">
        <v>346</v>
      </c>
      <c r="I415" s="165">
        <v>0</v>
      </c>
      <c r="J415" s="173">
        <v>0</v>
      </c>
      <c r="K415" s="204" t="s">
        <v>336</v>
      </c>
      <c r="L415" s="147"/>
    </row>
    <row r="416" spans="1:12">
      <c r="A416" s="226" t="s">
        <v>326</v>
      </c>
      <c r="B416" s="232" t="s">
        <v>306</v>
      </c>
      <c r="C416" s="222" t="s">
        <v>315</v>
      </c>
      <c r="D416" s="186" t="s">
        <v>6</v>
      </c>
      <c r="E416" s="187">
        <f t="shared" ref="E416:E423" si="55">E424</f>
        <v>13600</v>
      </c>
      <c r="F416" s="190" t="s">
        <v>346</v>
      </c>
      <c r="G416" s="190" t="s">
        <v>346</v>
      </c>
      <c r="H416" s="190" t="s">
        <v>346</v>
      </c>
      <c r="I416" s="187">
        <f>I424</f>
        <v>12259.25</v>
      </c>
      <c r="J416" s="188">
        <f t="shared" si="54"/>
        <v>90.141544117647058</v>
      </c>
      <c r="K416" s="199">
        <v>100</v>
      </c>
      <c r="L416" s="189"/>
    </row>
    <row r="417" spans="1:12">
      <c r="A417" s="227"/>
      <c r="B417" s="232"/>
      <c r="C417" s="223"/>
      <c r="D417" s="186" t="s">
        <v>176</v>
      </c>
      <c r="E417" s="187">
        <f t="shared" si="55"/>
        <v>0</v>
      </c>
      <c r="F417" s="187">
        <f t="shared" ref="F417:I417" si="56">F425</f>
        <v>0</v>
      </c>
      <c r="G417" s="187">
        <f t="shared" si="56"/>
        <v>0</v>
      </c>
      <c r="H417" s="187">
        <f t="shared" si="56"/>
        <v>0</v>
      </c>
      <c r="I417" s="187">
        <f t="shared" si="56"/>
        <v>0</v>
      </c>
      <c r="J417" s="188">
        <v>0</v>
      </c>
      <c r="K417" s="199">
        <v>0</v>
      </c>
      <c r="L417" s="189"/>
    </row>
    <row r="418" spans="1:12" ht="25.5">
      <c r="A418" s="227"/>
      <c r="B418" s="232"/>
      <c r="C418" s="223"/>
      <c r="D418" s="186" t="s">
        <v>328</v>
      </c>
      <c r="E418" s="190">
        <f t="shared" si="55"/>
        <v>0</v>
      </c>
      <c r="F418" s="190">
        <v>0</v>
      </c>
      <c r="G418" s="190">
        <v>0</v>
      </c>
      <c r="H418" s="190">
        <v>0</v>
      </c>
      <c r="I418" s="190">
        <v>0</v>
      </c>
      <c r="J418" s="188">
        <v>0</v>
      </c>
      <c r="K418" s="199">
        <v>0</v>
      </c>
      <c r="L418" s="189"/>
    </row>
    <row r="419" spans="1:12" ht="38.25">
      <c r="A419" s="227"/>
      <c r="B419" s="232"/>
      <c r="C419" s="223"/>
      <c r="D419" s="186" t="s">
        <v>329</v>
      </c>
      <c r="E419" s="190">
        <f t="shared" si="55"/>
        <v>0</v>
      </c>
      <c r="F419" s="190">
        <v>0</v>
      </c>
      <c r="G419" s="190">
        <v>0</v>
      </c>
      <c r="H419" s="190">
        <v>0</v>
      </c>
      <c r="I419" s="190">
        <v>0</v>
      </c>
      <c r="J419" s="188">
        <v>0</v>
      </c>
      <c r="K419" s="199">
        <v>0</v>
      </c>
      <c r="L419" s="189"/>
    </row>
    <row r="420" spans="1:12" ht="25.5">
      <c r="A420" s="227"/>
      <c r="B420" s="232"/>
      <c r="C420" s="223"/>
      <c r="D420" s="186" t="s">
        <v>169</v>
      </c>
      <c r="E420" s="187">
        <f t="shared" si="55"/>
        <v>13600</v>
      </c>
      <c r="F420" s="187" t="s">
        <v>346</v>
      </c>
      <c r="G420" s="187" t="s">
        <v>346</v>
      </c>
      <c r="H420" s="187" t="s">
        <v>346</v>
      </c>
      <c r="I420" s="187">
        <v>13600</v>
      </c>
      <c r="J420" s="188">
        <f t="shared" si="54"/>
        <v>100</v>
      </c>
      <c r="K420" s="199" t="s">
        <v>336</v>
      </c>
      <c r="L420" s="189"/>
    </row>
    <row r="421" spans="1:12">
      <c r="A421" s="227"/>
      <c r="B421" s="232"/>
      <c r="C421" s="223"/>
      <c r="D421" s="186" t="s">
        <v>7</v>
      </c>
      <c r="E421" s="187">
        <f t="shared" si="55"/>
        <v>13600</v>
      </c>
      <c r="F421" s="187">
        <f t="shared" ref="F421:I421" si="57">F429</f>
        <v>13600</v>
      </c>
      <c r="G421" s="187">
        <f t="shared" si="57"/>
        <v>13600</v>
      </c>
      <c r="H421" s="187">
        <f t="shared" si="57"/>
        <v>12259.25</v>
      </c>
      <c r="I421" s="187">
        <f t="shared" si="57"/>
        <v>12259.25</v>
      </c>
      <c r="J421" s="188">
        <f t="shared" si="54"/>
        <v>90.141544117647058</v>
      </c>
      <c r="K421" s="199">
        <v>100</v>
      </c>
      <c r="L421" s="189"/>
    </row>
    <row r="422" spans="1:12">
      <c r="A422" s="227"/>
      <c r="B422" s="232"/>
      <c r="C422" s="223"/>
      <c r="D422" s="186" t="s">
        <v>177</v>
      </c>
      <c r="E422" s="187">
        <f t="shared" si="55"/>
        <v>0</v>
      </c>
      <c r="F422" s="187" t="s">
        <v>346</v>
      </c>
      <c r="G422" s="187" t="s">
        <v>346</v>
      </c>
      <c r="H422" s="187" t="s">
        <v>346</v>
      </c>
      <c r="I422" s="187">
        <v>0</v>
      </c>
      <c r="J422" s="188">
        <v>0</v>
      </c>
      <c r="K422" s="199" t="s">
        <v>336</v>
      </c>
      <c r="L422" s="189"/>
    </row>
    <row r="423" spans="1:12">
      <c r="A423" s="227"/>
      <c r="B423" s="232"/>
      <c r="C423" s="224"/>
      <c r="D423" s="186" t="s">
        <v>178</v>
      </c>
      <c r="E423" s="187">
        <f t="shared" si="55"/>
        <v>0</v>
      </c>
      <c r="F423" s="187" t="s">
        <v>346</v>
      </c>
      <c r="G423" s="187" t="s">
        <v>346</v>
      </c>
      <c r="H423" s="187" t="s">
        <v>346</v>
      </c>
      <c r="I423" s="187">
        <v>0</v>
      </c>
      <c r="J423" s="188">
        <v>0</v>
      </c>
      <c r="K423" s="199" t="s">
        <v>336</v>
      </c>
      <c r="L423" s="189"/>
    </row>
    <row r="424" spans="1:12">
      <c r="A424" s="227"/>
      <c r="B424" s="231" t="s">
        <v>393</v>
      </c>
      <c r="C424" s="216" t="s">
        <v>315</v>
      </c>
      <c r="D424" s="164" t="s">
        <v>6</v>
      </c>
      <c r="E424" s="165">
        <f>E425+E426+E427+E429+E430+E431</f>
        <v>13600</v>
      </c>
      <c r="F424" s="165" t="s">
        <v>346</v>
      </c>
      <c r="G424" s="165" t="s">
        <v>346</v>
      </c>
      <c r="H424" s="165" t="s">
        <v>346</v>
      </c>
      <c r="I424" s="165">
        <f>I425+I429+I430+I431</f>
        <v>12259.25</v>
      </c>
      <c r="J424" s="173">
        <f t="shared" si="54"/>
        <v>90.141544117647058</v>
      </c>
      <c r="K424" s="204">
        <v>100</v>
      </c>
      <c r="L424" s="147"/>
    </row>
    <row r="425" spans="1:12">
      <c r="A425" s="227"/>
      <c r="B425" s="231"/>
      <c r="C425" s="217"/>
      <c r="D425" s="164" t="s">
        <v>176</v>
      </c>
      <c r="E425" s="165">
        <v>0</v>
      </c>
      <c r="F425" s="165">
        <v>0</v>
      </c>
      <c r="G425" s="165">
        <v>0</v>
      </c>
      <c r="H425" s="165">
        <v>0</v>
      </c>
      <c r="I425" s="165">
        <v>0</v>
      </c>
      <c r="J425" s="173">
        <v>0</v>
      </c>
      <c r="K425" s="204">
        <v>0</v>
      </c>
      <c r="L425" s="147"/>
    </row>
    <row r="426" spans="1:12" ht="25.5">
      <c r="A426" s="227"/>
      <c r="B426" s="231"/>
      <c r="C426" s="217"/>
      <c r="D426" s="164" t="s">
        <v>328</v>
      </c>
      <c r="E426" s="165">
        <v>0</v>
      </c>
      <c r="F426" s="165">
        <v>0</v>
      </c>
      <c r="G426" s="165">
        <v>0</v>
      </c>
      <c r="H426" s="165">
        <v>0</v>
      </c>
      <c r="I426" s="165">
        <v>0</v>
      </c>
      <c r="J426" s="173">
        <v>0</v>
      </c>
      <c r="K426" s="204">
        <v>0</v>
      </c>
      <c r="L426" s="147"/>
    </row>
    <row r="427" spans="1:12" ht="38.25">
      <c r="A427" s="227"/>
      <c r="B427" s="231"/>
      <c r="C427" s="217"/>
      <c r="D427" s="164" t="s">
        <v>329</v>
      </c>
      <c r="E427" s="165">
        <v>0</v>
      </c>
      <c r="F427" s="165">
        <v>0</v>
      </c>
      <c r="G427" s="165">
        <v>0</v>
      </c>
      <c r="H427" s="165">
        <v>0</v>
      </c>
      <c r="I427" s="165">
        <v>0</v>
      </c>
      <c r="J427" s="173">
        <v>0</v>
      </c>
      <c r="K427" s="204">
        <v>0</v>
      </c>
      <c r="L427" s="147"/>
    </row>
    <row r="428" spans="1:12" ht="25.5">
      <c r="A428" s="227"/>
      <c r="B428" s="231"/>
      <c r="C428" s="217"/>
      <c r="D428" s="164" t="s">
        <v>169</v>
      </c>
      <c r="E428" s="165">
        <v>13600</v>
      </c>
      <c r="F428" s="165" t="s">
        <v>346</v>
      </c>
      <c r="G428" s="165" t="s">
        <v>346</v>
      </c>
      <c r="H428" s="165" t="s">
        <v>346</v>
      </c>
      <c r="I428" s="165">
        <v>12259.25</v>
      </c>
      <c r="J428" s="173">
        <f t="shared" si="54"/>
        <v>90.141544117647058</v>
      </c>
      <c r="K428" s="204" t="s">
        <v>336</v>
      </c>
      <c r="L428" s="147"/>
    </row>
    <row r="429" spans="1:12">
      <c r="A429" s="227"/>
      <c r="B429" s="231"/>
      <c r="C429" s="217"/>
      <c r="D429" s="164" t="s">
        <v>7</v>
      </c>
      <c r="E429" s="165">
        <v>13600</v>
      </c>
      <c r="F429" s="165">
        <v>13600</v>
      </c>
      <c r="G429" s="165">
        <v>13600</v>
      </c>
      <c r="H429" s="165">
        <v>12259.25</v>
      </c>
      <c r="I429" s="165">
        <v>12259.25</v>
      </c>
      <c r="J429" s="173">
        <f t="shared" si="54"/>
        <v>90.141544117647058</v>
      </c>
      <c r="K429" s="204">
        <f>H429/F429*100</f>
        <v>90.141544117647058</v>
      </c>
      <c r="L429" s="147"/>
    </row>
    <row r="430" spans="1:12">
      <c r="A430" s="227"/>
      <c r="B430" s="231"/>
      <c r="C430" s="217"/>
      <c r="D430" s="164" t="s">
        <v>177</v>
      </c>
      <c r="E430" s="165">
        <v>0</v>
      </c>
      <c r="F430" s="165" t="s">
        <v>346</v>
      </c>
      <c r="G430" s="165" t="s">
        <v>346</v>
      </c>
      <c r="H430" s="165" t="s">
        <v>346</v>
      </c>
      <c r="I430" s="165">
        <v>0</v>
      </c>
      <c r="J430" s="173">
        <v>0</v>
      </c>
      <c r="K430" s="204" t="s">
        <v>336</v>
      </c>
      <c r="L430" s="147"/>
    </row>
    <row r="431" spans="1:12">
      <c r="A431" s="227"/>
      <c r="B431" s="231"/>
      <c r="C431" s="218"/>
      <c r="D431" s="164" t="s">
        <v>178</v>
      </c>
      <c r="E431" s="165">
        <v>0</v>
      </c>
      <c r="F431" s="165" t="s">
        <v>346</v>
      </c>
      <c r="G431" s="165" t="s">
        <v>346</v>
      </c>
      <c r="H431" s="165" t="s">
        <v>346</v>
      </c>
      <c r="I431" s="165">
        <v>0</v>
      </c>
      <c r="J431" s="173">
        <v>0</v>
      </c>
      <c r="K431" s="204" t="s">
        <v>336</v>
      </c>
      <c r="L431" s="147"/>
    </row>
    <row r="432" spans="1:12">
      <c r="A432" s="228" t="s">
        <v>327</v>
      </c>
      <c r="B432" s="222" t="s">
        <v>319</v>
      </c>
      <c r="C432" s="222" t="s">
        <v>18</v>
      </c>
      <c r="D432" s="186" t="s">
        <v>6</v>
      </c>
      <c r="E432" s="187">
        <f t="shared" ref="E432:H438" si="58">E440+E456</f>
        <v>11286.14</v>
      </c>
      <c r="F432" s="190" t="s">
        <v>346</v>
      </c>
      <c r="G432" s="190" t="s">
        <v>346</v>
      </c>
      <c r="H432" s="190" t="s">
        <v>346</v>
      </c>
      <c r="I432" s="187">
        <f>I440+I456</f>
        <v>11286.14</v>
      </c>
      <c r="J432" s="188">
        <f t="shared" si="54"/>
        <v>100</v>
      </c>
      <c r="K432" s="199" t="s">
        <v>336</v>
      </c>
      <c r="L432" s="189"/>
    </row>
    <row r="433" spans="1:12">
      <c r="A433" s="229"/>
      <c r="B433" s="223"/>
      <c r="C433" s="223"/>
      <c r="D433" s="186" t="s">
        <v>176</v>
      </c>
      <c r="E433" s="187">
        <f t="shared" si="58"/>
        <v>8800</v>
      </c>
      <c r="F433" s="187">
        <f t="shared" si="58"/>
        <v>8800</v>
      </c>
      <c r="G433" s="187">
        <f t="shared" si="58"/>
        <v>8800</v>
      </c>
      <c r="H433" s="187">
        <f t="shared" si="58"/>
        <v>8800</v>
      </c>
      <c r="I433" s="187">
        <f>I449</f>
        <v>8800</v>
      </c>
      <c r="J433" s="188">
        <f t="shared" si="54"/>
        <v>100</v>
      </c>
      <c r="K433" s="199">
        <f>H433/F433*100</f>
        <v>100</v>
      </c>
      <c r="L433" s="189"/>
    </row>
    <row r="434" spans="1:12" ht="25.5">
      <c r="A434" s="229"/>
      <c r="B434" s="223"/>
      <c r="C434" s="223"/>
      <c r="D434" s="186" t="s">
        <v>328</v>
      </c>
      <c r="E434" s="190">
        <f t="shared" si="58"/>
        <v>0</v>
      </c>
      <c r="F434" s="190">
        <v>0</v>
      </c>
      <c r="G434" s="190">
        <v>0</v>
      </c>
      <c r="H434" s="190">
        <v>0</v>
      </c>
      <c r="I434" s="190">
        <v>0</v>
      </c>
      <c r="J434" s="188">
        <v>0</v>
      </c>
      <c r="K434" s="199">
        <v>0</v>
      </c>
      <c r="L434" s="189"/>
    </row>
    <row r="435" spans="1:12" ht="38.25">
      <c r="A435" s="229"/>
      <c r="B435" s="223"/>
      <c r="C435" s="223"/>
      <c r="D435" s="186" t="s">
        <v>329</v>
      </c>
      <c r="E435" s="190">
        <f t="shared" si="58"/>
        <v>0</v>
      </c>
      <c r="F435" s="190">
        <v>0</v>
      </c>
      <c r="G435" s="190">
        <v>0</v>
      </c>
      <c r="H435" s="190">
        <v>0</v>
      </c>
      <c r="I435" s="190">
        <v>0</v>
      </c>
      <c r="J435" s="188">
        <v>0</v>
      </c>
      <c r="K435" s="199">
        <v>0</v>
      </c>
      <c r="L435" s="189"/>
    </row>
    <row r="436" spans="1:12" ht="25.5">
      <c r="A436" s="229"/>
      <c r="B436" s="223"/>
      <c r="C436" s="223"/>
      <c r="D436" s="186" t="s">
        <v>169</v>
      </c>
      <c r="E436" s="187">
        <f t="shared" si="58"/>
        <v>2486.1400000000003</v>
      </c>
      <c r="F436" s="187" t="s">
        <v>346</v>
      </c>
      <c r="G436" s="187" t="s">
        <v>346</v>
      </c>
      <c r="H436" s="187" t="s">
        <v>346</v>
      </c>
      <c r="I436" s="187">
        <f>I444+I460</f>
        <v>2486.1400000000003</v>
      </c>
      <c r="J436" s="188">
        <f t="shared" si="54"/>
        <v>100</v>
      </c>
      <c r="K436" s="199" t="s">
        <v>336</v>
      </c>
      <c r="L436" s="189"/>
    </row>
    <row r="437" spans="1:12">
      <c r="A437" s="229"/>
      <c r="B437" s="223"/>
      <c r="C437" s="223"/>
      <c r="D437" s="186" t="s">
        <v>7</v>
      </c>
      <c r="E437" s="187">
        <f t="shared" si="58"/>
        <v>2486.1400000000003</v>
      </c>
      <c r="F437" s="187">
        <f t="shared" ref="F437:H437" si="59">F445+F461</f>
        <v>2486.1400000000003</v>
      </c>
      <c r="G437" s="187">
        <f t="shared" si="59"/>
        <v>2486.1400000000003</v>
      </c>
      <c r="H437" s="187">
        <f t="shared" si="59"/>
        <v>2486.1400000000003</v>
      </c>
      <c r="I437" s="187">
        <f>I445+I461</f>
        <v>2486.1400000000003</v>
      </c>
      <c r="J437" s="188">
        <f t="shared" si="54"/>
        <v>100</v>
      </c>
      <c r="K437" s="199">
        <f>H437/F437*100</f>
        <v>100</v>
      </c>
      <c r="L437" s="189"/>
    </row>
    <row r="438" spans="1:12">
      <c r="A438" s="229"/>
      <c r="B438" s="223"/>
      <c r="C438" s="223"/>
      <c r="D438" s="186" t="s">
        <v>177</v>
      </c>
      <c r="E438" s="187">
        <f t="shared" si="58"/>
        <v>0</v>
      </c>
      <c r="F438" s="187" t="s">
        <v>346</v>
      </c>
      <c r="G438" s="187" t="s">
        <v>346</v>
      </c>
      <c r="H438" s="187" t="s">
        <v>346</v>
      </c>
      <c r="I438" s="187">
        <v>0</v>
      </c>
      <c r="J438" s="188">
        <v>0</v>
      </c>
      <c r="K438" s="199" t="s">
        <v>336</v>
      </c>
      <c r="L438" s="189"/>
    </row>
    <row r="439" spans="1:12">
      <c r="A439" s="229"/>
      <c r="B439" s="224"/>
      <c r="C439" s="224"/>
      <c r="D439" s="186" t="s">
        <v>178</v>
      </c>
      <c r="E439" s="187">
        <f>E455+E463</f>
        <v>0</v>
      </c>
      <c r="F439" s="187" t="s">
        <v>346</v>
      </c>
      <c r="G439" s="187" t="s">
        <v>346</v>
      </c>
      <c r="H439" s="187" t="s">
        <v>346</v>
      </c>
      <c r="I439" s="187">
        <v>0</v>
      </c>
      <c r="J439" s="188">
        <v>0</v>
      </c>
      <c r="K439" s="199" t="s">
        <v>336</v>
      </c>
      <c r="L439" s="189"/>
    </row>
    <row r="440" spans="1:12">
      <c r="A440" s="229"/>
      <c r="B440" s="219" t="s">
        <v>403</v>
      </c>
      <c r="C440" s="219" t="s">
        <v>18</v>
      </c>
      <c r="D440" s="167" t="s">
        <v>6</v>
      </c>
      <c r="E440" s="172">
        <f t="shared" ref="E440:E447" si="60">E448</f>
        <v>9887.64</v>
      </c>
      <c r="F440" s="172" t="s">
        <v>346</v>
      </c>
      <c r="G440" s="172" t="s">
        <v>346</v>
      </c>
      <c r="H440" s="172" t="s">
        <v>346</v>
      </c>
      <c r="I440" s="172">
        <v>9887.64</v>
      </c>
      <c r="J440" s="173">
        <f t="shared" si="54"/>
        <v>100</v>
      </c>
      <c r="K440" s="204" t="s">
        <v>336</v>
      </c>
      <c r="L440" s="147"/>
    </row>
    <row r="441" spans="1:12">
      <c r="A441" s="229"/>
      <c r="B441" s="220"/>
      <c r="C441" s="220"/>
      <c r="D441" s="164" t="s">
        <v>176</v>
      </c>
      <c r="E441" s="172">
        <f t="shared" si="60"/>
        <v>8800</v>
      </c>
      <c r="F441" s="172">
        <f t="shared" ref="F441:H441" si="61">F449</f>
        <v>8800</v>
      </c>
      <c r="G441" s="172">
        <f t="shared" si="61"/>
        <v>8800</v>
      </c>
      <c r="H441" s="172">
        <f t="shared" si="61"/>
        <v>8800</v>
      </c>
      <c r="I441" s="172">
        <v>8800</v>
      </c>
      <c r="J441" s="173">
        <f t="shared" si="54"/>
        <v>100</v>
      </c>
      <c r="K441" s="204">
        <f>H441/F441*100</f>
        <v>100</v>
      </c>
      <c r="L441" s="147"/>
    </row>
    <row r="442" spans="1:12" ht="25.5">
      <c r="A442" s="229"/>
      <c r="B442" s="220"/>
      <c r="C442" s="220"/>
      <c r="D442" s="164" t="s">
        <v>328</v>
      </c>
      <c r="E442" s="165">
        <f t="shared" si="60"/>
        <v>0</v>
      </c>
      <c r="F442" s="165">
        <v>0</v>
      </c>
      <c r="G442" s="165">
        <v>0</v>
      </c>
      <c r="H442" s="165">
        <v>0</v>
      </c>
      <c r="I442" s="165">
        <v>0</v>
      </c>
      <c r="J442" s="173">
        <v>0</v>
      </c>
      <c r="K442" s="204">
        <v>0</v>
      </c>
      <c r="L442" s="147"/>
    </row>
    <row r="443" spans="1:12" ht="38.25">
      <c r="A443" s="229"/>
      <c r="B443" s="220"/>
      <c r="C443" s="220"/>
      <c r="D443" s="164" t="s">
        <v>329</v>
      </c>
      <c r="E443" s="165">
        <f t="shared" si="60"/>
        <v>0</v>
      </c>
      <c r="F443" s="165">
        <v>0</v>
      </c>
      <c r="G443" s="165">
        <v>0</v>
      </c>
      <c r="H443" s="165">
        <v>0</v>
      </c>
      <c r="I443" s="165">
        <v>0</v>
      </c>
      <c r="J443" s="173">
        <v>0</v>
      </c>
      <c r="K443" s="204">
        <v>0</v>
      </c>
      <c r="L443" s="147"/>
    </row>
    <row r="444" spans="1:12" ht="25.5">
      <c r="A444" s="229"/>
      <c r="B444" s="220"/>
      <c r="C444" s="220"/>
      <c r="D444" s="164" t="s">
        <v>169</v>
      </c>
      <c r="E444" s="172">
        <f>E445</f>
        <v>1087.6400000000001</v>
      </c>
      <c r="F444" s="172" t="s">
        <v>346</v>
      </c>
      <c r="G444" s="172" t="s">
        <v>346</v>
      </c>
      <c r="H444" s="172" t="s">
        <v>346</v>
      </c>
      <c r="I444" s="172">
        <f>I445</f>
        <v>1087.6400000000001</v>
      </c>
      <c r="J444" s="173">
        <f t="shared" si="54"/>
        <v>100</v>
      </c>
      <c r="K444" s="204" t="s">
        <v>336</v>
      </c>
      <c r="L444" s="147"/>
    </row>
    <row r="445" spans="1:12">
      <c r="A445" s="229"/>
      <c r="B445" s="220"/>
      <c r="C445" s="220"/>
      <c r="D445" s="164" t="s">
        <v>7</v>
      </c>
      <c r="E445" s="172">
        <f t="shared" si="60"/>
        <v>1087.6400000000001</v>
      </c>
      <c r="F445" s="172">
        <v>1087.6400000000001</v>
      </c>
      <c r="G445" s="172">
        <v>1087.6400000000001</v>
      </c>
      <c r="H445" s="172">
        <v>1087.6400000000001</v>
      </c>
      <c r="I445" s="172">
        <v>1087.6400000000001</v>
      </c>
      <c r="J445" s="173">
        <f t="shared" si="54"/>
        <v>100</v>
      </c>
      <c r="K445" s="204">
        <f>H445/F445*100</f>
        <v>100</v>
      </c>
      <c r="L445" s="147"/>
    </row>
    <row r="446" spans="1:12">
      <c r="A446" s="229"/>
      <c r="B446" s="220"/>
      <c r="C446" s="220"/>
      <c r="D446" s="164" t="s">
        <v>177</v>
      </c>
      <c r="E446" s="172">
        <f t="shared" si="60"/>
        <v>0</v>
      </c>
      <c r="F446" s="172" t="s">
        <v>346</v>
      </c>
      <c r="G446" s="172" t="s">
        <v>346</v>
      </c>
      <c r="H446" s="172" t="s">
        <v>346</v>
      </c>
      <c r="I446" s="172">
        <v>0</v>
      </c>
      <c r="J446" s="173">
        <v>0</v>
      </c>
      <c r="K446" s="204" t="s">
        <v>336</v>
      </c>
      <c r="L446" s="147"/>
    </row>
    <row r="447" spans="1:12">
      <c r="A447" s="229"/>
      <c r="B447" s="221"/>
      <c r="C447" s="221"/>
      <c r="D447" s="164" t="s">
        <v>178</v>
      </c>
      <c r="E447" s="172">
        <f t="shared" si="60"/>
        <v>0</v>
      </c>
      <c r="F447" s="172" t="s">
        <v>346</v>
      </c>
      <c r="G447" s="172" t="s">
        <v>346</v>
      </c>
      <c r="H447" s="172" t="s">
        <v>346</v>
      </c>
      <c r="I447" s="172">
        <v>0</v>
      </c>
      <c r="J447" s="173">
        <v>0</v>
      </c>
      <c r="K447" s="204" t="s">
        <v>336</v>
      </c>
      <c r="L447" s="147"/>
    </row>
    <row r="448" spans="1:12">
      <c r="A448" s="229"/>
      <c r="B448" s="216" t="s">
        <v>400</v>
      </c>
      <c r="C448" s="216" t="s">
        <v>18</v>
      </c>
      <c r="D448" s="167" t="s">
        <v>6</v>
      </c>
      <c r="E448" s="165">
        <v>9887.64</v>
      </c>
      <c r="F448" s="172" t="s">
        <v>346</v>
      </c>
      <c r="G448" s="172" t="s">
        <v>346</v>
      </c>
      <c r="H448" s="172" t="s">
        <v>346</v>
      </c>
      <c r="I448" s="165">
        <v>9887.64</v>
      </c>
      <c r="J448" s="173">
        <f t="shared" si="54"/>
        <v>100</v>
      </c>
      <c r="K448" s="204" t="s">
        <v>336</v>
      </c>
      <c r="L448" s="147"/>
    </row>
    <row r="449" spans="1:12">
      <c r="A449" s="229"/>
      <c r="B449" s="217"/>
      <c r="C449" s="217"/>
      <c r="D449" s="164" t="s">
        <v>176</v>
      </c>
      <c r="E449" s="165">
        <v>8800</v>
      </c>
      <c r="F449" s="165">
        <v>8800</v>
      </c>
      <c r="G449" s="165">
        <v>8800</v>
      </c>
      <c r="H449" s="165">
        <v>8800</v>
      </c>
      <c r="I449" s="165">
        <v>8800</v>
      </c>
      <c r="J449" s="173">
        <f t="shared" si="54"/>
        <v>100</v>
      </c>
      <c r="K449" s="204">
        <f>H449/F449*100</f>
        <v>100</v>
      </c>
      <c r="L449" s="147"/>
    </row>
    <row r="450" spans="1:12" ht="25.5">
      <c r="A450" s="229"/>
      <c r="B450" s="217"/>
      <c r="C450" s="217"/>
      <c r="D450" s="164" t="s">
        <v>328</v>
      </c>
      <c r="E450" s="165">
        <v>0</v>
      </c>
      <c r="F450" s="165">
        <v>0</v>
      </c>
      <c r="G450" s="165">
        <v>0</v>
      </c>
      <c r="H450" s="165">
        <v>0</v>
      </c>
      <c r="I450" s="165">
        <v>0</v>
      </c>
      <c r="J450" s="173">
        <v>0</v>
      </c>
      <c r="K450" s="204">
        <v>0</v>
      </c>
      <c r="L450" s="147"/>
    </row>
    <row r="451" spans="1:12" ht="38.25">
      <c r="A451" s="229"/>
      <c r="B451" s="217"/>
      <c r="C451" s="217"/>
      <c r="D451" s="164" t="s">
        <v>329</v>
      </c>
      <c r="E451" s="165">
        <v>0</v>
      </c>
      <c r="F451" s="165">
        <v>0</v>
      </c>
      <c r="G451" s="165">
        <v>0</v>
      </c>
      <c r="H451" s="165">
        <v>0</v>
      </c>
      <c r="I451" s="165">
        <v>0</v>
      </c>
      <c r="J451" s="173">
        <v>0</v>
      </c>
      <c r="K451" s="204">
        <v>0</v>
      </c>
      <c r="L451" s="147"/>
    </row>
    <row r="452" spans="1:12" ht="25.5">
      <c r="A452" s="229"/>
      <c r="B452" s="217"/>
      <c r="C452" s="217"/>
      <c r="D452" s="164" t="s">
        <v>169</v>
      </c>
      <c r="E452" s="165">
        <v>1087.6400000000001</v>
      </c>
      <c r="F452" s="165" t="s">
        <v>346</v>
      </c>
      <c r="G452" s="165" t="s">
        <v>346</v>
      </c>
      <c r="H452" s="165" t="s">
        <v>346</v>
      </c>
      <c r="I452" s="165">
        <v>1087.6400000000001</v>
      </c>
      <c r="J452" s="173">
        <f t="shared" si="54"/>
        <v>100</v>
      </c>
      <c r="K452" s="204" t="s">
        <v>336</v>
      </c>
      <c r="L452" s="147"/>
    </row>
    <row r="453" spans="1:12">
      <c r="A453" s="229"/>
      <c r="B453" s="217"/>
      <c r="C453" s="217"/>
      <c r="D453" s="164" t="s">
        <v>7</v>
      </c>
      <c r="E453" s="165">
        <v>1087.6400000000001</v>
      </c>
      <c r="F453" s="165">
        <v>1087.6400000000001</v>
      </c>
      <c r="G453" s="165">
        <v>1087.6400000000001</v>
      </c>
      <c r="H453" s="165">
        <v>1087.6400000000001</v>
      </c>
      <c r="I453" s="165">
        <v>1087.6400000000001</v>
      </c>
      <c r="J453" s="173">
        <f t="shared" ref="J453:J509" si="62">I453/E453*100</f>
        <v>100</v>
      </c>
      <c r="K453" s="204">
        <f>H453/F453*100</f>
        <v>100</v>
      </c>
      <c r="L453" s="147"/>
    </row>
    <row r="454" spans="1:12">
      <c r="A454" s="229"/>
      <c r="B454" s="217"/>
      <c r="C454" s="217"/>
      <c r="D454" s="164" t="s">
        <v>177</v>
      </c>
      <c r="E454" s="165">
        <v>0</v>
      </c>
      <c r="F454" s="165" t="s">
        <v>346</v>
      </c>
      <c r="G454" s="165" t="s">
        <v>346</v>
      </c>
      <c r="H454" s="165" t="s">
        <v>346</v>
      </c>
      <c r="I454" s="165">
        <v>0</v>
      </c>
      <c r="J454" s="173">
        <v>0</v>
      </c>
      <c r="K454" s="204" t="s">
        <v>336</v>
      </c>
      <c r="L454" s="147"/>
    </row>
    <row r="455" spans="1:12">
      <c r="A455" s="229"/>
      <c r="B455" s="218"/>
      <c r="C455" s="218"/>
      <c r="D455" s="164" t="s">
        <v>178</v>
      </c>
      <c r="E455" s="165">
        <v>0</v>
      </c>
      <c r="F455" s="165" t="s">
        <v>346</v>
      </c>
      <c r="G455" s="165" t="s">
        <v>346</v>
      </c>
      <c r="H455" s="165" t="s">
        <v>346</v>
      </c>
      <c r="I455" s="165">
        <v>0</v>
      </c>
      <c r="J455" s="173">
        <v>0</v>
      </c>
      <c r="K455" s="204" t="s">
        <v>336</v>
      </c>
      <c r="L455" s="147"/>
    </row>
    <row r="456" spans="1:12">
      <c r="A456" s="229"/>
      <c r="B456" s="219" t="s">
        <v>395</v>
      </c>
      <c r="C456" s="219" t="s">
        <v>18</v>
      </c>
      <c r="D456" s="167" t="s">
        <v>6</v>
      </c>
      <c r="E456" s="172">
        <f>E464</f>
        <v>1398.5</v>
      </c>
      <c r="F456" s="165" t="s">
        <v>346</v>
      </c>
      <c r="G456" s="165" t="s">
        <v>346</v>
      </c>
      <c r="H456" s="165" t="s">
        <v>346</v>
      </c>
      <c r="I456" s="172">
        <f>I457+I458+I459+I461+I462+I463</f>
        <v>1398.5</v>
      </c>
      <c r="J456" s="173">
        <f t="shared" si="62"/>
        <v>100</v>
      </c>
      <c r="K456" s="204" t="s">
        <v>336</v>
      </c>
      <c r="L456" s="147"/>
    </row>
    <row r="457" spans="1:12">
      <c r="A457" s="229"/>
      <c r="B457" s="220"/>
      <c r="C457" s="220"/>
      <c r="D457" s="164" t="s">
        <v>176</v>
      </c>
      <c r="E457" s="172">
        <f>E465</f>
        <v>0</v>
      </c>
      <c r="F457" s="172">
        <v>0</v>
      </c>
      <c r="G457" s="172">
        <v>0</v>
      </c>
      <c r="H457" s="172">
        <v>0</v>
      </c>
      <c r="I457" s="172">
        <v>0</v>
      </c>
      <c r="J457" s="173">
        <v>0</v>
      </c>
      <c r="K457" s="204">
        <v>0</v>
      </c>
      <c r="L457" s="147"/>
    </row>
    <row r="458" spans="1:12" ht="25.5">
      <c r="A458" s="229"/>
      <c r="B458" s="220"/>
      <c r="C458" s="220"/>
      <c r="D458" s="164" t="s">
        <v>328</v>
      </c>
      <c r="E458" s="165">
        <f>E466</f>
        <v>0</v>
      </c>
      <c r="F458" s="165">
        <v>0</v>
      </c>
      <c r="G458" s="165">
        <v>0</v>
      </c>
      <c r="H458" s="165">
        <v>0</v>
      </c>
      <c r="I458" s="165">
        <v>0</v>
      </c>
      <c r="J458" s="173">
        <v>0</v>
      </c>
      <c r="K458" s="204">
        <v>0</v>
      </c>
      <c r="L458" s="147"/>
    </row>
    <row r="459" spans="1:12" ht="38.25">
      <c r="A459" s="229"/>
      <c r="B459" s="220"/>
      <c r="C459" s="220"/>
      <c r="D459" s="164" t="s">
        <v>329</v>
      </c>
      <c r="E459" s="165">
        <f>E467</f>
        <v>0</v>
      </c>
      <c r="F459" s="165">
        <v>0</v>
      </c>
      <c r="G459" s="165">
        <v>0</v>
      </c>
      <c r="H459" s="165">
        <v>0</v>
      </c>
      <c r="I459" s="165">
        <v>0</v>
      </c>
      <c r="J459" s="173">
        <v>0</v>
      </c>
      <c r="K459" s="204">
        <v>0</v>
      </c>
      <c r="L459" s="147"/>
    </row>
    <row r="460" spans="1:12" ht="25.5">
      <c r="A460" s="229"/>
      <c r="B460" s="220"/>
      <c r="C460" s="220"/>
      <c r="D460" s="164" t="s">
        <v>169</v>
      </c>
      <c r="E460" s="172">
        <f>E461</f>
        <v>1398.5</v>
      </c>
      <c r="F460" s="172" t="s">
        <v>346</v>
      </c>
      <c r="G460" s="172" t="s">
        <v>346</v>
      </c>
      <c r="H460" s="172" t="s">
        <v>346</v>
      </c>
      <c r="I460" s="172">
        <f>I461</f>
        <v>1398.5</v>
      </c>
      <c r="J460" s="173">
        <f t="shared" si="62"/>
        <v>100</v>
      </c>
      <c r="K460" s="204" t="s">
        <v>336</v>
      </c>
      <c r="L460" s="147"/>
    </row>
    <row r="461" spans="1:12">
      <c r="A461" s="229"/>
      <c r="B461" s="220"/>
      <c r="C461" s="220"/>
      <c r="D461" s="164" t="s">
        <v>7</v>
      </c>
      <c r="E461" s="172">
        <f>E469</f>
        <v>1398.5</v>
      </c>
      <c r="F461" s="172">
        <v>1398.5</v>
      </c>
      <c r="G461" s="172">
        <v>1398.5</v>
      </c>
      <c r="H461" s="172">
        <v>1398.5</v>
      </c>
      <c r="I461" s="172">
        <v>1398.5</v>
      </c>
      <c r="J461" s="173">
        <f t="shared" si="62"/>
        <v>100</v>
      </c>
      <c r="K461" s="204">
        <f>H461/F461*100</f>
        <v>100</v>
      </c>
      <c r="L461" s="147"/>
    </row>
    <row r="462" spans="1:12">
      <c r="A462" s="229"/>
      <c r="B462" s="220"/>
      <c r="C462" s="220"/>
      <c r="D462" s="164" t="s">
        <v>177</v>
      </c>
      <c r="E462" s="172">
        <f>E470</f>
        <v>0</v>
      </c>
      <c r="F462" s="172" t="s">
        <v>346</v>
      </c>
      <c r="G462" s="172" t="s">
        <v>346</v>
      </c>
      <c r="H462" s="172" t="s">
        <v>346</v>
      </c>
      <c r="I462" s="172">
        <v>0</v>
      </c>
      <c r="J462" s="173">
        <v>0</v>
      </c>
      <c r="K462" s="204" t="s">
        <v>336</v>
      </c>
      <c r="L462" s="147"/>
    </row>
    <row r="463" spans="1:12">
      <c r="A463" s="229"/>
      <c r="B463" s="221"/>
      <c r="C463" s="221"/>
      <c r="D463" s="164" t="s">
        <v>178</v>
      </c>
      <c r="E463" s="172">
        <v>0</v>
      </c>
      <c r="F463" s="172" t="s">
        <v>346</v>
      </c>
      <c r="G463" s="172" t="s">
        <v>346</v>
      </c>
      <c r="H463" s="172" t="s">
        <v>346</v>
      </c>
      <c r="I463" s="172">
        <v>0</v>
      </c>
      <c r="J463" s="173">
        <v>0</v>
      </c>
      <c r="K463" s="204" t="s">
        <v>336</v>
      </c>
      <c r="L463" s="147"/>
    </row>
    <row r="464" spans="1:12">
      <c r="A464" s="229"/>
      <c r="B464" s="216" t="s">
        <v>404</v>
      </c>
      <c r="C464" s="216" t="s">
        <v>18</v>
      </c>
      <c r="D464" s="164" t="s">
        <v>6</v>
      </c>
      <c r="E464" s="165">
        <v>1398.5</v>
      </c>
      <c r="F464" s="172" t="s">
        <v>346</v>
      </c>
      <c r="G464" s="172" t="s">
        <v>346</v>
      </c>
      <c r="H464" s="172" t="s">
        <v>346</v>
      </c>
      <c r="I464" s="165">
        <v>1398.5</v>
      </c>
      <c r="J464" s="173">
        <f t="shared" si="62"/>
        <v>100</v>
      </c>
      <c r="K464" s="204" t="s">
        <v>336</v>
      </c>
      <c r="L464" s="147"/>
    </row>
    <row r="465" spans="1:12" ht="27.75" customHeight="1">
      <c r="A465" s="229"/>
      <c r="B465" s="217"/>
      <c r="C465" s="217"/>
      <c r="D465" s="164" t="s">
        <v>176</v>
      </c>
      <c r="E465" s="165">
        <v>0</v>
      </c>
      <c r="F465" s="165">
        <v>0</v>
      </c>
      <c r="G465" s="165">
        <v>0</v>
      </c>
      <c r="H465" s="165">
        <v>0</v>
      </c>
      <c r="I465" s="165">
        <v>0</v>
      </c>
      <c r="J465" s="173">
        <v>0</v>
      </c>
      <c r="K465" s="204">
        <v>0</v>
      </c>
      <c r="L465" s="147"/>
    </row>
    <row r="466" spans="1:12" ht="25.5">
      <c r="A466" s="229"/>
      <c r="B466" s="217"/>
      <c r="C466" s="217"/>
      <c r="D466" s="164" t="s">
        <v>328</v>
      </c>
      <c r="E466" s="165">
        <v>0</v>
      </c>
      <c r="F466" s="165">
        <v>0</v>
      </c>
      <c r="G466" s="165">
        <v>0</v>
      </c>
      <c r="H466" s="165">
        <v>0</v>
      </c>
      <c r="I466" s="165">
        <v>0</v>
      </c>
      <c r="J466" s="173">
        <v>0</v>
      </c>
      <c r="K466" s="204">
        <v>0</v>
      </c>
      <c r="L466" s="147"/>
    </row>
    <row r="467" spans="1:12" ht="38.25">
      <c r="A467" s="229"/>
      <c r="B467" s="217"/>
      <c r="C467" s="217"/>
      <c r="D467" s="164" t="s">
        <v>329</v>
      </c>
      <c r="E467" s="165">
        <v>0</v>
      </c>
      <c r="F467" s="165">
        <v>0</v>
      </c>
      <c r="G467" s="165">
        <v>0</v>
      </c>
      <c r="H467" s="165">
        <v>0</v>
      </c>
      <c r="I467" s="165">
        <v>0</v>
      </c>
      <c r="J467" s="173">
        <v>0</v>
      </c>
      <c r="K467" s="204">
        <v>0</v>
      </c>
      <c r="L467" s="147"/>
    </row>
    <row r="468" spans="1:12" ht="25.5">
      <c r="A468" s="229"/>
      <c r="B468" s="217"/>
      <c r="C468" s="217"/>
      <c r="D468" s="164" t="s">
        <v>169</v>
      </c>
      <c r="E468" s="165">
        <f>E469</f>
        <v>1398.5</v>
      </c>
      <c r="F468" s="165" t="s">
        <v>346</v>
      </c>
      <c r="G468" s="165" t="s">
        <v>346</v>
      </c>
      <c r="H468" s="165" t="s">
        <v>346</v>
      </c>
      <c r="I468" s="165">
        <f>I469</f>
        <v>1398.5</v>
      </c>
      <c r="J468" s="173">
        <f t="shared" si="62"/>
        <v>100</v>
      </c>
      <c r="K468" s="204" t="s">
        <v>336</v>
      </c>
      <c r="L468" s="147"/>
    </row>
    <row r="469" spans="1:12">
      <c r="A469" s="229"/>
      <c r="B469" s="217"/>
      <c r="C469" s="217"/>
      <c r="D469" s="164" t="s">
        <v>7</v>
      </c>
      <c r="E469" s="165">
        <v>1398.5</v>
      </c>
      <c r="F469" s="165">
        <v>1398.5</v>
      </c>
      <c r="G469" s="165">
        <v>1398.5</v>
      </c>
      <c r="H469" s="165">
        <v>1398.5</v>
      </c>
      <c r="I469" s="165">
        <v>1398.5</v>
      </c>
      <c r="J469" s="173">
        <f t="shared" si="62"/>
        <v>100</v>
      </c>
      <c r="K469" s="204">
        <f>H469/F469*100</f>
        <v>100</v>
      </c>
      <c r="L469" s="147"/>
    </row>
    <row r="470" spans="1:12">
      <c r="A470" s="229"/>
      <c r="B470" s="217"/>
      <c r="C470" s="217"/>
      <c r="D470" s="164" t="s">
        <v>177</v>
      </c>
      <c r="E470" s="165">
        <v>0</v>
      </c>
      <c r="F470" s="165" t="s">
        <v>346</v>
      </c>
      <c r="G470" s="165" t="s">
        <v>346</v>
      </c>
      <c r="H470" s="165" t="s">
        <v>346</v>
      </c>
      <c r="I470" s="165">
        <v>0</v>
      </c>
      <c r="J470" s="173">
        <v>0</v>
      </c>
      <c r="K470" s="204" t="s">
        <v>336</v>
      </c>
      <c r="L470" s="147"/>
    </row>
    <row r="471" spans="1:12" ht="25.5" customHeight="1">
      <c r="A471" s="230"/>
      <c r="B471" s="218"/>
      <c r="C471" s="218"/>
      <c r="D471" s="164" t="s">
        <v>178</v>
      </c>
      <c r="E471" s="165">
        <v>0</v>
      </c>
      <c r="F471" s="165" t="s">
        <v>346</v>
      </c>
      <c r="G471" s="165" t="s">
        <v>346</v>
      </c>
      <c r="H471" s="165" t="s">
        <v>346</v>
      </c>
      <c r="I471" s="165">
        <v>0</v>
      </c>
      <c r="J471" s="173">
        <v>0</v>
      </c>
      <c r="K471" s="204" t="s">
        <v>336</v>
      </c>
      <c r="L471" s="147"/>
    </row>
    <row r="472" spans="1:12">
      <c r="B472" s="222" t="s">
        <v>335</v>
      </c>
      <c r="C472" s="222" t="s">
        <v>315</v>
      </c>
      <c r="D472" s="186" t="s">
        <v>6</v>
      </c>
      <c r="E472" s="187">
        <f>E473+E474+E475+E477+E478+E479</f>
        <v>222754.91</v>
      </c>
      <c r="F472" s="190" t="s">
        <v>346</v>
      </c>
      <c r="G472" s="190" t="s">
        <v>346</v>
      </c>
      <c r="H472" s="190" t="s">
        <v>346</v>
      </c>
      <c r="I472" s="187">
        <f t="shared" ref="I472" si="63">I480+I504</f>
        <v>222754.91</v>
      </c>
      <c r="J472" s="188">
        <f t="shared" si="62"/>
        <v>100</v>
      </c>
      <c r="K472" s="199" t="s">
        <v>336</v>
      </c>
      <c r="L472" s="189"/>
    </row>
    <row r="473" spans="1:12">
      <c r="B473" s="223"/>
      <c r="C473" s="223"/>
      <c r="D473" s="186" t="s">
        <v>176</v>
      </c>
      <c r="E473" s="187">
        <f>E481+E505</f>
        <v>203727</v>
      </c>
      <c r="F473" s="187">
        <f t="shared" ref="F473:I473" si="64">F481+F505</f>
        <v>203727</v>
      </c>
      <c r="G473" s="187">
        <f t="shared" si="64"/>
        <v>203727</v>
      </c>
      <c r="H473" s="187">
        <f t="shared" si="64"/>
        <v>203727</v>
      </c>
      <c r="I473" s="187">
        <f t="shared" si="64"/>
        <v>203727</v>
      </c>
      <c r="J473" s="188">
        <f t="shared" si="62"/>
        <v>100</v>
      </c>
      <c r="K473" s="199">
        <f>H473/F473*100</f>
        <v>100</v>
      </c>
      <c r="L473" s="189"/>
    </row>
    <row r="474" spans="1:12" ht="25.5">
      <c r="B474" s="223"/>
      <c r="C474" s="223"/>
      <c r="D474" s="186" t="s">
        <v>328</v>
      </c>
      <c r="E474" s="187">
        <f t="shared" ref="E474:I479" si="65">E482+E506</f>
        <v>0</v>
      </c>
      <c r="F474" s="190">
        <v>0</v>
      </c>
      <c r="G474" s="190">
        <v>0</v>
      </c>
      <c r="H474" s="190">
        <v>0</v>
      </c>
      <c r="I474" s="187">
        <f t="shared" ref="I474" si="66">I482+I506</f>
        <v>0</v>
      </c>
      <c r="J474" s="188">
        <v>0</v>
      </c>
      <c r="K474" s="199">
        <v>0</v>
      </c>
      <c r="L474" s="189"/>
    </row>
    <row r="475" spans="1:12" ht="38.25">
      <c r="B475" s="223"/>
      <c r="C475" s="223"/>
      <c r="D475" s="186" t="s">
        <v>329</v>
      </c>
      <c r="E475" s="187">
        <f t="shared" si="65"/>
        <v>0</v>
      </c>
      <c r="F475" s="190">
        <v>0</v>
      </c>
      <c r="G475" s="190">
        <v>0</v>
      </c>
      <c r="H475" s="190">
        <v>0</v>
      </c>
      <c r="I475" s="187">
        <f t="shared" ref="I475" si="67">I483+I507</f>
        <v>0</v>
      </c>
      <c r="J475" s="188">
        <v>0</v>
      </c>
      <c r="K475" s="199">
        <v>0</v>
      </c>
      <c r="L475" s="189"/>
    </row>
    <row r="476" spans="1:12" ht="25.5">
      <c r="B476" s="223"/>
      <c r="C476" s="223"/>
      <c r="D476" s="186" t="s">
        <v>169</v>
      </c>
      <c r="E476" s="187">
        <f t="shared" si="65"/>
        <v>19027.91</v>
      </c>
      <c r="F476" s="187" t="s">
        <v>346</v>
      </c>
      <c r="G476" s="187" t="s">
        <v>346</v>
      </c>
      <c r="H476" s="187" t="s">
        <v>346</v>
      </c>
      <c r="I476" s="187">
        <f t="shared" ref="I476" si="68">I484+I508</f>
        <v>19027.91</v>
      </c>
      <c r="J476" s="188">
        <f t="shared" si="62"/>
        <v>100</v>
      </c>
      <c r="K476" s="199" t="s">
        <v>336</v>
      </c>
      <c r="L476" s="189"/>
    </row>
    <row r="477" spans="1:12">
      <c r="B477" s="223"/>
      <c r="C477" s="223"/>
      <c r="D477" s="186" t="s">
        <v>7</v>
      </c>
      <c r="E477" s="187">
        <f t="shared" si="65"/>
        <v>19027.91</v>
      </c>
      <c r="F477" s="187">
        <f t="shared" si="65"/>
        <v>19027.91</v>
      </c>
      <c r="G477" s="187">
        <f t="shared" si="65"/>
        <v>19027.91</v>
      </c>
      <c r="H477" s="187">
        <f t="shared" si="65"/>
        <v>19027.91</v>
      </c>
      <c r="I477" s="187">
        <f t="shared" si="65"/>
        <v>19027.91</v>
      </c>
      <c r="J477" s="188">
        <f t="shared" si="62"/>
        <v>100</v>
      </c>
      <c r="K477" s="199">
        <f>H477/F477*100</f>
        <v>100</v>
      </c>
      <c r="L477" s="189"/>
    </row>
    <row r="478" spans="1:12">
      <c r="B478" s="223"/>
      <c r="C478" s="223"/>
      <c r="D478" s="186" t="s">
        <v>177</v>
      </c>
      <c r="E478" s="187">
        <f t="shared" si="65"/>
        <v>0</v>
      </c>
      <c r="F478" s="187" t="s">
        <v>346</v>
      </c>
      <c r="G478" s="187" t="s">
        <v>346</v>
      </c>
      <c r="H478" s="187" t="s">
        <v>346</v>
      </c>
      <c r="I478" s="187">
        <v>0</v>
      </c>
      <c r="J478" s="188">
        <v>0</v>
      </c>
      <c r="K478" s="199" t="s">
        <v>336</v>
      </c>
      <c r="L478" s="189"/>
    </row>
    <row r="479" spans="1:12">
      <c r="B479" s="224"/>
      <c r="C479" s="224"/>
      <c r="D479" s="186" t="s">
        <v>178</v>
      </c>
      <c r="E479" s="187">
        <f t="shared" si="65"/>
        <v>0</v>
      </c>
      <c r="F479" s="187" t="s">
        <v>346</v>
      </c>
      <c r="G479" s="187" t="s">
        <v>346</v>
      </c>
      <c r="H479" s="187" t="s">
        <v>346</v>
      </c>
      <c r="I479" s="187">
        <v>0</v>
      </c>
      <c r="J479" s="188">
        <v>0</v>
      </c>
      <c r="K479" s="199" t="s">
        <v>336</v>
      </c>
      <c r="L479" s="189"/>
    </row>
    <row r="480" spans="1:12">
      <c r="B480" s="219" t="s">
        <v>405</v>
      </c>
      <c r="C480" s="216" t="s">
        <v>315</v>
      </c>
      <c r="D480" s="164" t="s">
        <v>6</v>
      </c>
      <c r="E480" s="172">
        <f>E481+E482+E483+E485+E486+E487</f>
        <v>207884.7</v>
      </c>
      <c r="F480" s="172" t="s">
        <v>346</v>
      </c>
      <c r="G480" s="172" t="s">
        <v>346</v>
      </c>
      <c r="H480" s="172" t="s">
        <v>346</v>
      </c>
      <c r="I480" s="172">
        <f>I481+I482+I483+I485+I486+I487</f>
        <v>207884.7</v>
      </c>
      <c r="J480" s="173">
        <f t="shared" si="62"/>
        <v>100</v>
      </c>
      <c r="K480" s="204" t="s">
        <v>336</v>
      </c>
      <c r="L480" s="147"/>
    </row>
    <row r="481" spans="2:12">
      <c r="B481" s="220"/>
      <c r="C481" s="217"/>
      <c r="D481" s="164" t="s">
        <v>176</v>
      </c>
      <c r="E481" s="172">
        <f>E489+E497</f>
        <v>203727</v>
      </c>
      <c r="F481" s="172">
        <f t="shared" ref="F481:H481" si="69">F489+F497</f>
        <v>203727</v>
      </c>
      <c r="G481" s="172">
        <f t="shared" si="69"/>
        <v>203727</v>
      </c>
      <c r="H481" s="172">
        <f t="shared" si="69"/>
        <v>203727</v>
      </c>
      <c r="I481" s="172">
        <f>I489+I497</f>
        <v>203727</v>
      </c>
      <c r="J481" s="173">
        <f t="shared" si="62"/>
        <v>100</v>
      </c>
      <c r="K481" s="204"/>
      <c r="L481" s="147"/>
    </row>
    <row r="482" spans="2:12" ht="25.5">
      <c r="B482" s="220"/>
      <c r="C482" s="217"/>
      <c r="D482" s="164" t="s">
        <v>328</v>
      </c>
      <c r="E482" s="172">
        <f t="shared" ref="E482:I482" si="70">E490+E498</f>
        <v>0</v>
      </c>
      <c r="F482" s="172">
        <f t="shared" si="70"/>
        <v>0</v>
      </c>
      <c r="G482" s="172">
        <f t="shared" si="70"/>
        <v>0</v>
      </c>
      <c r="H482" s="172">
        <f t="shared" si="70"/>
        <v>0</v>
      </c>
      <c r="I482" s="172">
        <f t="shared" si="70"/>
        <v>0</v>
      </c>
      <c r="J482" s="173">
        <v>0</v>
      </c>
      <c r="K482" s="204">
        <v>0</v>
      </c>
      <c r="L482" s="147"/>
    </row>
    <row r="483" spans="2:12" ht="38.25">
      <c r="B483" s="220"/>
      <c r="C483" s="217"/>
      <c r="D483" s="164" t="s">
        <v>329</v>
      </c>
      <c r="E483" s="172">
        <f t="shared" ref="E483:I483" si="71">E491+E499</f>
        <v>0</v>
      </c>
      <c r="F483" s="172">
        <f t="shared" si="71"/>
        <v>0</v>
      </c>
      <c r="G483" s="172">
        <f t="shared" si="71"/>
        <v>0</v>
      </c>
      <c r="H483" s="172">
        <f t="shared" si="71"/>
        <v>0</v>
      </c>
      <c r="I483" s="172">
        <f t="shared" si="71"/>
        <v>0</v>
      </c>
      <c r="J483" s="173">
        <v>0</v>
      </c>
      <c r="K483" s="204">
        <v>0</v>
      </c>
      <c r="L483" s="147"/>
    </row>
    <row r="484" spans="2:12" ht="25.5">
      <c r="B484" s="220"/>
      <c r="C484" s="217"/>
      <c r="D484" s="164" t="s">
        <v>169</v>
      </c>
      <c r="E484" s="172">
        <f t="shared" ref="E484:I484" si="72">E492+E500</f>
        <v>4157.7</v>
      </c>
      <c r="F484" s="172" t="s">
        <v>336</v>
      </c>
      <c r="G484" s="172" t="s">
        <v>336</v>
      </c>
      <c r="H484" s="172" t="s">
        <v>336</v>
      </c>
      <c r="I484" s="172">
        <f t="shared" si="72"/>
        <v>4157.7</v>
      </c>
      <c r="J484" s="173">
        <f t="shared" si="62"/>
        <v>100</v>
      </c>
      <c r="K484" s="204">
        <v>0</v>
      </c>
      <c r="L484" s="147"/>
    </row>
    <row r="485" spans="2:12">
      <c r="B485" s="220"/>
      <c r="C485" s="217"/>
      <c r="D485" s="164" t="s">
        <v>7</v>
      </c>
      <c r="E485" s="172">
        <f t="shared" ref="E485:I485" si="73">E493+E501</f>
        <v>4157.7</v>
      </c>
      <c r="F485" s="172">
        <f t="shared" si="73"/>
        <v>4157.7</v>
      </c>
      <c r="G485" s="172">
        <f t="shared" si="73"/>
        <v>4157.7</v>
      </c>
      <c r="H485" s="172">
        <f t="shared" si="73"/>
        <v>4157.7</v>
      </c>
      <c r="I485" s="172">
        <f t="shared" si="73"/>
        <v>4157.7</v>
      </c>
      <c r="J485" s="173">
        <f t="shared" si="62"/>
        <v>100</v>
      </c>
      <c r="K485" s="204">
        <f>K477</f>
        <v>100</v>
      </c>
      <c r="L485" s="147"/>
    </row>
    <row r="486" spans="2:12">
      <c r="B486" s="220"/>
      <c r="C486" s="217"/>
      <c r="D486" s="164" t="s">
        <v>177</v>
      </c>
      <c r="E486" s="172">
        <f t="shared" ref="E486:I486" si="74">E494+E502</f>
        <v>0</v>
      </c>
      <c r="F486" s="172" t="s">
        <v>336</v>
      </c>
      <c r="G486" s="172" t="s">
        <v>336</v>
      </c>
      <c r="H486" s="172" t="s">
        <v>336</v>
      </c>
      <c r="I486" s="172">
        <f t="shared" si="74"/>
        <v>0</v>
      </c>
      <c r="J486" s="173">
        <v>0</v>
      </c>
      <c r="K486" s="204">
        <v>0</v>
      </c>
      <c r="L486" s="147"/>
    </row>
    <row r="487" spans="2:12">
      <c r="B487" s="221"/>
      <c r="C487" s="218"/>
      <c r="D487" s="164" t="s">
        <v>178</v>
      </c>
      <c r="E487" s="172">
        <f t="shared" ref="E487:I487" si="75">E495+E503</f>
        <v>0</v>
      </c>
      <c r="F487" s="172" t="s">
        <v>336</v>
      </c>
      <c r="G487" s="172" t="s">
        <v>336</v>
      </c>
      <c r="H487" s="172" t="s">
        <v>336</v>
      </c>
      <c r="I487" s="172">
        <f t="shared" si="75"/>
        <v>0</v>
      </c>
      <c r="J487" s="173">
        <v>0</v>
      </c>
      <c r="K487" s="204">
        <v>0</v>
      </c>
      <c r="L487" s="147"/>
    </row>
    <row r="488" spans="2:12">
      <c r="B488" s="216" t="s">
        <v>401</v>
      </c>
      <c r="C488" s="216" t="s">
        <v>315</v>
      </c>
      <c r="D488" s="164" t="s">
        <v>6</v>
      </c>
      <c r="E488" s="165">
        <v>105884.7</v>
      </c>
      <c r="F488" s="165" t="s">
        <v>346</v>
      </c>
      <c r="G488" s="165" t="s">
        <v>346</v>
      </c>
      <c r="H488" s="165" t="s">
        <v>346</v>
      </c>
      <c r="I488" s="165">
        <v>105884.7</v>
      </c>
      <c r="J488" s="173">
        <f t="shared" si="62"/>
        <v>100</v>
      </c>
      <c r="K488" s="204" t="s">
        <v>336</v>
      </c>
      <c r="L488" s="147"/>
    </row>
    <row r="489" spans="2:12">
      <c r="B489" s="217"/>
      <c r="C489" s="217"/>
      <c r="D489" s="164" t="s">
        <v>176</v>
      </c>
      <c r="E489" s="165">
        <v>103767</v>
      </c>
      <c r="F489" s="165">
        <v>103767</v>
      </c>
      <c r="G489" s="165">
        <v>103767</v>
      </c>
      <c r="H489" s="165">
        <v>103767</v>
      </c>
      <c r="I489" s="165">
        <v>103767</v>
      </c>
      <c r="J489" s="173">
        <f t="shared" si="62"/>
        <v>100</v>
      </c>
      <c r="K489" s="204">
        <f>H489/F489*100</f>
        <v>100</v>
      </c>
      <c r="L489" s="147"/>
    </row>
    <row r="490" spans="2:12" ht="25.5">
      <c r="B490" s="217"/>
      <c r="C490" s="217"/>
      <c r="D490" s="164" t="s">
        <v>328</v>
      </c>
      <c r="E490" s="165">
        <v>0</v>
      </c>
      <c r="F490" s="165">
        <v>0</v>
      </c>
      <c r="G490" s="165">
        <v>0</v>
      </c>
      <c r="H490" s="165">
        <v>0</v>
      </c>
      <c r="I490" s="165">
        <v>0</v>
      </c>
      <c r="J490" s="173">
        <v>0</v>
      </c>
      <c r="K490" s="204">
        <v>0</v>
      </c>
      <c r="L490" s="147"/>
    </row>
    <row r="491" spans="2:12" ht="38.25">
      <c r="B491" s="217"/>
      <c r="C491" s="217"/>
      <c r="D491" s="164" t="s">
        <v>329</v>
      </c>
      <c r="E491" s="165">
        <v>0</v>
      </c>
      <c r="F491" s="165">
        <v>0</v>
      </c>
      <c r="G491" s="165">
        <v>0</v>
      </c>
      <c r="H491" s="165">
        <v>0</v>
      </c>
      <c r="I491" s="165">
        <v>0</v>
      </c>
      <c r="J491" s="173">
        <v>0</v>
      </c>
      <c r="K491" s="204">
        <v>0</v>
      </c>
      <c r="L491" s="147"/>
    </row>
    <row r="492" spans="2:12" ht="25.5">
      <c r="B492" s="217"/>
      <c r="C492" s="217"/>
      <c r="D492" s="164" t="s">
        <v>169</v>
      </c>
      <c r="E492" s="165">
        <v>2117.6999999999998</v>
      </c>
      <c r="F492" s="165" t="s">
        <v>346</v>
      </c>
      <c r="G492" s="165" t="s">
        <v>346</v>
      </c>
      <c r="H492" s="165" t="s">
        <v>346</v>
      </c>
      <c r="I492" s="165">
        <v>2117.6999999999998</v>
      </c>
      <c r="J492" s="173">
        <f t="shared" si="62"/>
        <v>100</v>
      </c>
      <c r="K492" s="204" t="s">
        <v>336</v>
      </c>
      <c r="L492" s="147"/>
    </row>
    <row r="493" spans="2:12">
      <c r="B493" s="217"/>
      <c r="C493" s="217"/>
      <c r="D493" s="164" t="s">
        <v>7</v>
      </c>
      <c r="E493" s="165">
        <v>2117.6999999999998</v>
      </c>
      <c r="F493" s="165">
        <v>2117.6999999999998</v>
      </c>
      <c r="G493" s="165">
        <v>2117.6999999999998</v>
      </c>
      <c r="H493" s="165">
        <v>2117.6999999999998</v>
      </c>
      <c r="I493" s="165">
        <v>2117.6999999999998</v>
      </c>
      <c r="J493" s="173">
        <f t="shared" si="62"/>
        <v>100</v>
      </c>
      <c r="K493" s="204">
        <f>H493/F493*100</f>
        <v>100</v>
      </c>
      <c r="L493" s="147"/>
    </row>
    <row r="494" spans="2:12">
      <c r="B494" s="217"/>
      <c r="C494" s="217"/>
      <c r="D494" s="164" t="s">
        <v>177</v>
      </c>
      <c r="E494" s="165">
        <v>0</v>
      </c>
      <c r="F494" s="165" t="s">
        <v>346</v>
      </c>
      <c r="G494" s="165" t="s">
        <v>346</v>
      </c>
      <c r="H494" s="165" t="s">
        <v>346</v>
      </c>
      <c r="I494" s="165">
        <v>0</v>
      </c>
      <c r="J494" s="173">
        <v>0</v>
      </c>
      <c r="K494" s="204" t="s">
        <v>336</v>
      </c>
      <c r="L494" s="147"/>
    </row>
    <row r="495" spans="2:12">
      <c r="B495" s="218"/>
      <c r="C495" s="218"/>
      <c r="D495" s="164" t="s">
        <v>178</v>
      </c>
      <c r="E495" s="165">
        <v>0</v>
      </c>
      <c r="F495" s="165" t="s">
        <v>346</v>
      </c>
      <c r="G495" s="165" t="s">
        <v>346</v>
      </c>
      <c r="H495" s="165" t="s">
        <v>346</v>
      </c>
      <c r="I495" s="165">
        <v>0</v>
      </c>
      <c r="J495" s="173">
        <v>0</v>
      </c>
      <c r="K495" s="204" t="s">
        <v>336</v>
      </c>
      <c r="L495" s="147"/>
    </row>
    <row r="496" spans="2:12">
      <c r="B496" s="216" t="s">
        <v>402</v>
      </c>
      <c r="C496" s="216" t="s">
        <v>315</v>
      </c>
      <c r="D496" s="164" t="s">
        <v>6</v>
      </c>
      <c r="E496" s="165">
        <v>102000</v>
      </c>
      <c r="F496" s="165" t="s">
        <v>346</v>
      </c>
      <c r="G496" s="165" t="s">
        <v>346</v>
      </c>
      <c r="H496" s="165" t="s">
        <v>346</v>
      </c>
      <c r="I496" s="165">
        <v>102000</v>
      </c>
      <c r="J496" s="173">
        <f t="shared" si="62"/>
        <v>100</v>
      </c>
      <c r="K496" s="204" t="s">
        <v>336</v>
      </c>
      <c r="L496" s="147"/>
    </row>
    <row r="497" spans="2:12">
      <c r="B497" s="217"/>
      <c r="C497" s="217"/>
      <c r="D497" s="164" t="s">
        <v>176</v>
      </c>
      <c r="E497" s="165">
        <v>99960</v>
      </c>
      <c r="F497" s="165">
        <v>99960</v>
      </c>
      <c r="G497" s="165">
        <v>99960</v>
      </c>
      <c r="H497" s="165">
        <v>99960</v>
      </c>
      <c r="I497" s="165">
        <v>99960</v>
      </c>
      <c r="J497" s="173">
        <f t="shared" si="62"/>
        <v>100</v>
      </c>
      <c r="K497" s="204">
        <f>H497/F497*100</f>
        <v>100</v>
      </c>
      <c r="L497" s="147"/>
    </row>
    <row r="498" spans="2:12" ht="25.5">
      <c r="B498" s="217"/>
      <c r="C498" s="217"/>
      <c r="D498" s="164" t="s">
        <v>328</v>
      </c>
      <c r="E498" s="165">
        <v>0</v>
      </c>
      <c r="F498" s="165">
        <v>0</v>
      </c>
      <c r="G498" s="165">
        <v>0</v>
      </c>
      <c r="H498" s="165">
        <v>0</v>
      </c>
      <c r="I498" s="165">
        <v>0</v>
      </c>
      <c r="J498" s="173">
        <v>0</v>
      </c>
      <c r="K498" s="204">
        <v>0</v>
      </c>
      <c r="L498" s="147"/>
    </row>
    <row r="499" spans="2:12" ht="38.25">
      <c r="B499" s="217"/>
      <c r="C499" s="217"/>
      <c r="D499" s="164" t="s">
        <v>329</v>
      </c>
      <c r="E499" s="165">
        <v>0</v>
      </c>
      <c r="F499" s="165">
        <v>0</v>
      </c>
      <c r="G499" s="165">
        <v>0</v>
      </c>
      <c r="H499" s="165">
        <v>0</v>
      </c>
      <c r="I499" s="165">
        <v>0</v>
      </c>
      <c r="J499" s="173">
        <v>0</v>
      </c>
      <c r="K499" s="204">
        <v>0</v>
      </c>
      <c r="L499" s="147"/>
    </row>
    <row r="500" spans="2:12" ht="25.5">
      <c r="B500" s="217"/>
      <c r="C500" s="217"/>
      <c r="D500" s="164" t="s">
        <v>169</v>
      </c>
      <c r="E500" s="165">
        <v>2040</v>
      </c>
      <c r="F500" s="165" t="s">
        <v>346</v>
      </c>
      <c r="G500" s="165" t="s">
        <v>346</v>
      </c>
      <c r="H500" s="165" t="s">
        <v>346</v>
      </c>
      <c r="I500" s="165">
        <v>2040</v>
      </c>
      <c r="J500" s="173">
        <f t="shared" si="62"/>
        <v>100</v>
      </c>
      <c r="K500" s="204" t="s">
        <v>336</v>
      </c>
      <c r="L500" s="147"/>
    </row>
    <row r="501" spans="2:12">
      <c r="B501" s="217"/>
      <c r="C501" s="217"/>
      <c r="D501" s="164" t="s">
        <v>7</v>
      </c>
      <c r="E501" s="165">
        <v>2040</v>
      </c>
      <c r="F501" s="165">
        <v>2040</v>
      </c>
      <c r="G501" s="165">
        <v>2040</v>
      </c>
      <c r="H501" s="165">
        <v>2040</v>
      </c>
      <c r="I501" s="165">
        <v>2040</v>
      </c>
      <c r="J501" s="173">
        <f t="shared" si="62"/>
        <v>100</v>
      </c>
      <c r="K501" s="204">
        <f>H501/F501*100</f>
        <v>100</v>
      </c>
      <c r="L501" s="147"/>
    </row>
    <row r="502" spans="2:12">
      <c r="B502" s="217"/>
      <c r="C502" s="217"/>
      <c r="D502" s="164" t="s">
        <v>177</v>
      </c>
      <c r="E502" s="165">
        <v>0</v>
      </c>
      <c r="F502" s="165" t="s">
        <v>346</v>
      </c>
      <c r="G502" s="165" t="s">
        <v>346</v>
      </c>
      <c r="H502" s="165" t="s">
        <v>346</v>
      </c>
      <c r="I502" s="165">
        <v>0</v>
      </c>
      <c r="J502" s="173">
        <v>0</v>
      </c>
      <c r="K502" s="204" t="s">
        <v>336</v>
      </c>
      <c r="L502" s="147"/>
    </row>
    <row r="503" spans="2:12">
      <c r="B503" s="218"/>
      <c r="C503" s="218"/>
      <c r="D503" s="164" t="s">
        <v>178</v>
      </c>
      <c r="E503" s="165">
        <v>0</v>
      </c>
      <c r="F503" s="165" t="s">
        <v>346</v>
      </c>
      <c r="G503" s="165" t="s">
        <v>346</v>
      </c>
      <c r="H503" s="165" t="s">
        <v>346</v>
      </c>
      <c r="I503" s="165">
        <v>0</v>
      </c>
      <c r="J503" s="173">
        <v>0</v>
      </c>
      <c r="K503" s="204" t="s">
        <v>336</v>
      </c>
      <c r="L503" s="147"/>
    </row>
    <row r="504" spans="2:12">
      <c r="B504" s="219" t="s">
        <v>396</v>
      </c>
      <c r="C504" s="216" t="s">
        <v>315</v>
      </c>
      <c r="D504" s="164" t="s">
        <v>6</v>
      </c>
      <c r="E504" s="172">
        <f>E505+E506+E507+E509+E510+E511</f>
        <v>14870.21</v>
      </c>
      <c r="F504" s="165" t="s">
        <v>346</v>
      </c>
      <c r="G504" s="165" t="s">
        <v>346</v>
      </c>
      <c r="H504" s="165" t="s">
        <v>346</v>
      </c>
      <c r="I504" s="172">
        <f>I505+I506+I507+I509+I510+I511</f>
        <v>14870.21</v>
      </c>
      <c r="J504" s="173">
        <f t="shared" si="62"/>
        <v>100</v>
      </c>
      <c r="K504" s="204" t="s">
        <v>336</v>
      </c>
      <c r="L504" s="147"/>
    </row>
    <row r="505" spans="2:12">
      <c r="B505" s="220"/>
      <c r="C505" s="217"/>
      <c r="D505" s="164" t="s">
        <v>176</v>
      </c>
      <c r="E505" s="172">
        <v>0</v>
      </c>
      <c r="F505" s="172">
        <v>0</v>
      </c>
      <c r="G505" s="172">
        <v>0</v>
      </c>
      <c r="H505" s="172">
        <v>0</v>
      </c>
      <c r="I505" s="172">
        <v>0</v>
      </c>
      <c r="J505" s="173">
        <v>0</v>
      </c>
      <c r="K505" s="204">
        <v>0</v>
      </c>
      <c r="L505" s="147"/>
    </row>
    <row r="506" spans="2:12" ht="25.5">
      <c r="B506" s="220"/>
      <c r="C506" s="217"/>
      <c r="D506" s="164" t="s">
        <v>328</v>
      </c>
      <c r="E506" s="172">
        <v>0</v>
      </c>
      <c r="F506" s="172">
        <v>0</v>
      </c>
      <c r="G506" s="172">
        <v>0</v>
      </c>
      <c r="H506" s="172">
        <v>0</v>
      </c>
      <c r="I506" s="172">
        <v>0</v>
      </c>
      <c r="J506" s="173">
        <v>0</v>
      </c>
      <c r="K506" s="204">
        <v>0</v>
      </c>
      <c r="L506" s="147"/>
    </row>
    <row r="507" spans="2:12" ht="38.25">
      <c r="B507" s="220"/>
      <c r="C507" s="217"/>
      <c r="D507" s="164" t="s">
        <v>329</v>
      </c>
      <c r="E507" s="172">
        <v>0</v>
      </c>
      <c r="F507" s="172">
        <v>0</v>
      </c>
      <c r="G507" s="172">
        <v>0</v>
      </c>
      <c r="H507" s="172">
        <v>0</v>
      </c>
      <c r="I507" s="172">
        <v>0</v>
      </c>
      <c r="J507" s="173">
        <v>0</v>
      </c>
      <c r="K507" s="204">
        <v>0</v>
      </c>
      <c r="L507" s="147"/>
    </row>
    <row r="508" spans="2:12" ht="25.5">
      <c r="B508" s="220"/>
      <c r="C508" s="217"/>
      <c r="D508" s="164" t="s">
        <v>169</v>
      </c>
      <c r="E508" s="172">
        <f>E509</f>
        <v>14870.21</v>
      </c>
      <c r="F508" s="172" t="s">
        <v>346</v>
      </c>
      <c r="G508" s="172" t="s">
        <v>346</v>
      </c>
      <c r="H508" s="172" t="s">
        <v>346</v>
      </c>
      <c r="I508" s="172">
        <f>I509</f>
        <v>14870.21</v>
      </c>
      <c r="J508" s="173">
        <f t="shared" si="62"/>
        <v>100</v>
      </c>
      <c r="K508" s="204" t="s">
        <v>336</v>
      </c>
      <c r="L508" s="147"/>
    </row>
    <row r="509" spans="2:12">
      <c r="B509" s="220"/>
      <c r="C509" s="217"/>
      <c r="D509" s="164" t="s">
        <v>7</v>
      </c>
      <c r="E509" s="172">
        <v>14870.21</v>
      </c>
      <c r="F509" s="172">
        <v>14870.21</v>
      </c>
      <c r="G509" s="172">
        <v>14870.21</v>
      </c>
      <c r="H509" s="172">
        <v>14870.21</v>
      </c>
      <c r="I509" s="172">
        <v>14870.21</v>
      </c>
      <c r="J509" s="173">
        <f t="shared" si="62"/>
        <v>100</v>
      </c>
      <c r="K509" s="204">
        <f>H509/F509*100</f>
        <v>100</v>
      </c>
      <c r="L509" s="147"/>
    </row>
    <row r="510" spans="2:12">
      <c r="B510" s="220"/>
      <c r="C510" s="217"/>
      <c r="D510" s="164" t="s">
        <v>177</v>
      </c>
      <c r="E510" s="172">
        <v>0</v>
      </c>
      <c r="F510" s="172" t="s">
        <v>346</v>
      </c>
      <c r="G510" s="172" t="s">
        <v>346</v>
      </c>
      <c r="H510" s="172" t="s">
        <v>346</v>
      </c>
      <c r="I510" s="172">
        <v>0</v>
      </c>
      <c r="J510" s="173">
        <v>0</v>
      </c>
      <c r="K510" s="204" t="s">
        <v>336</v>
      </c>
      <c r="L510" s="147"/>
    </row>
    <row r="511" spans="2:12">
      <c r="B511" s="221"/>
      <c r="C511" s="218"/>
      <c r="D511" s="164" t="s">
        <v>178</v>
      </c>
      <c r="E511" s="172">
        <v>0</v>
      </c>
      <c r="F511" s="172" t="s">
        <v>346</v>
      </c>
      <c r="G511" s="172" t="s">
        <v>346</v>
      </c>
      <c r="H511" s="172" t="s">
        <v>346</v>
      </c>
      <c r="I511" s="172">
        <v>0</v>
      </c>
      <c r="J511" s="173">
        <v>0</v>
      </c>
      <c r="K511" s="204" t="s">
        <v>336</v>
      </c>
      <c r="L511" s="147"/>
    </row>
  </sheetData>
  <autoFilter ref="A7:T511"/>
  <mergeCells count="149">
    <mergeCell ref="B496:B503"/>
    <mergeCell ref="C496:C503"/>
    <mergeCell ref="B504:B511"/>
    <mergeCell ref="C504:C511"/>
    <mergeCell ref="B488:B495"/>
    <mergeCell ref="C488:C495"/>
    <mergeCell ref="B440:B447"/>
    <mergeCell ref="C440:C447"/>
    <mergeCell ref="B472:B479"/>
    <mergeCell ref="C472:C479"/>
    <mergeCell ref="C480:C487"/>
    <mergeCell ref="B448:B455"/>
    <mergeCell ref="C448:C455"/>
    <mergeCell ref="B480:B487"/>
    <mergeCell ref="F5:F6"/>
    <mergeCell ref="G5:G6"/>
    <mergeCell ref="H5:I5"/>
    <mergeCell ref="C8:C15"/>
    <mergeCell ref="C16:C23"/>
    <mergeCell ref="B40:B47"/>
    <mergeCell ref="C40:C47"/>
    <mergeCell ref="B48:B55"/>
    <mergeCell ref="B1:L1"/>
    <mergeCell ref="B3:L3"/>
    <mergeCell ref="J5:K5"/>
    <mergeCell ref="L5:L6"/>
    <mergeCell ref="B2:L2"/>
    <mergeCell ref="C48:C55"/>
    <mergeCell ref="A5:A6"/>
    <mergeCell ref="B5:B6"/>
    <mergeCell ref="C5:C6"/>
    <mergeCell ref="D5:D6"/>
    <mergeCell ref="E5:E6"/>
    <mergeCell ref="B24:B31"/>
    <mergeCell ref="C24:C31"/>
    <mergeCell ref="B32:B39"/>
    <mergeCell ref="C32:C39"/>
    <mergeCell ref="A8:A15"/>
    <mergeCell ref="B8:B15"/>
    <mergeCell ref="A16:A103"/>
    <mergeCell ref="B16:B23"/>
    <mergeCell ref="B88:B95"/>
    <mergeCell ref="C88:C95"/>
    <mergeCell ref="B80:B87"/>
    <mergeCell ref="C80:C87"/>
    <mergeCell ref="B72:B79"/>
    <mergeCell ref="C72:C79"/>
    <mergeCell ref="B64:B71"/>
    <mergeCell ref="C64:C71"/>
    <mergeCell ref="B56:B63"/>
    <mergeCell ref="C56:C63"/>
    <mergeCell ref="B120:B127"/>
    <mergeCell ref="C120:C127"/>
    <mergeCell ref="B128:B135"/>
    <mergeCell ref="C128:C135"/>
    <mergeCell ref="B112:B119"/>
    <mergeCell ref="C112:C119"/>
    <mergeCell ref="B104:B111"/>
    <mergeCell ref="C104:C111"/>
    <mergeCell ref="B96:B103"/>
    <mergeCell ref="C96:C103"/>
    <mergeCell ref="B168:B175"/>
    <mergeCell ref="C168:C175"/>
    <mergeCell ref="B160:B167"/>
    <mergeCell ref="C160:C167"/>
    <mergeCell ref="B152:B159"/>
    <mergeCell ref="C152:C159"/>
    <mergeCell ref="B144:B151"/>
    <mergeCell ref="C144:C151"/>
    <mergeCell ref="B136:B143"/>
    <mergeCell ref="C136:C143"/>
    <mergeCell ref="C232:C239"/>
    <mergeCell ref="B224:B231"/>
    <mergeCell ref="C224:C231"/>
    <mergeCell ref="B192:B199"/>
    <mergeCell ref="C192:C199"/>
    <mergeCell ref="B216:B223"/>
    <mergeCell ref="C216:C223"/>
    <mergeCell ref="B176:B183"/>
    <mergeCell ref="C176:C183"/>
    <mergeCell ref="B184:B191"/>
    <mergeCell ref="C184:C191"/>
    <mergeCell ref="C264:C271"/>
    <mergeCell ref="B272:B279"/>
    <mergeCell ref="C272:C279"/>
    <mergeCell ref="B248:B255"/>
    <mergeCell ref="C248:C255"/>
    <mergeCell ref="B256:B263"/>
    <mergeCell ref="C256:C263"/>
    <mergeCell ref="B240:B247"/>
    <mergeCell ref="C240:C247"/>
    <mergeCell ref="C352:C359"/>
    <mergeCell ref="B344:B351"/>
    <mergeCell ref="C344:C351"/>
    <mergeCell ref="C304:C311"/>
    <mergeCell ref="B288:B295"/>
    <mergeCell ref="C288:C295"/>
    <mergeCell ref="B296:B303"/>
    <mergeCell ref="C296:C303"/>
    <mergeCell ref="B280:B287"/>
    <mergeCell ref="C280:C287"/>
    <mergeCell ref="A104:A135"/>
    <mergeCell ref="A136:A151"/>
    <mergeCell ref="A152:A223"/>
    <mergeCell ref="A224:A415"/>
    <mergeCell ref="B432:B439"/>
    <mergeCell ref="B456:B463"/>
    <mergeCell ref="A432:A471"/>
    <mergeCell ref="B424:B431"/>
    <mergeCell ref="A416:A431"/>
    <mergeCell ref="B416:B423"/>
    <mergeCell ref="B408:B415"/>
    <mergeCell ref="B360:B367"/>
    <mergeCell ref="B312:B319"/>
    <mergeCell ref="B392:B399"/>
    <mergeCell ref="B304:B311"/>
    <mergeCell ref="B264:B271"/>
    <mergeCell ref="B232:B239"/>
    <mergeCell ref="B400:B407"/>
    <mergeCell ref="B376:B383"/>
    <mergeCell ref="B384:B391"/>
    <mergeCell ref="B368:B375"/>
    <mergeCell ref="B352:B359"/>
    <mergeCell ref="B328:B335"/>
    <mergeCell ref="B336:B343"/>
    <mergeCell ref="M324:M331"/>
    <mergeCell ref="M387:M394"/>
    <mergeCell ref="B200:B207"/>
    <mergeCell ref="C200:C207"/>
    <mergeCell ref="B208:B215"/>
    <mergeCell ref="C208:C215"/>
    <mergeCell ref="B464:B471"/>
    <mergeCell ref="C464:C471"/>
    <mergeCell ref="C432:C439"/>
    <mergeCell ref="C456:C463"/>
    <mergeCell ref="C424:C431"/>
    <mergeCell ref="C416:C423"/>
    <mergeCell ref="C408:C415"/>
    <mergeCell ref="C392:C399"/>
    <mergeCell ref="C400:C407"/>
    <mergeCell ref="C376:C383"/>
    <mergeCell ref="C384:C391"/>
    <mergeCell ref="C360:C367"/>
    <mergeCell ref="C368:C375"/>
    <mergeCell ref="C328:C335"/>
    <mergeCell ref="C336:C343"/>
    <mergeCell ref="C312:C319"/>
    <mergeCell ref="B320:B327"/>
    <mergeCell ref="C320:C327"/>
  </mergeCells>
  <hyperlinks>
    <hyperlink ref="B120" location="Par3025" display="Par3025"/>
    <hyperlink ref="B136" location="Par3025" display="Par3025"/>
    <hyperlink ref="B152" location="Par3951" display="Par3951"/>
  </hyperlinks>
  <printOptions horizontalCentered="1" verticalCentered="1"/>
  <pageMargins left="0.31496062992125984" right="0.23622047244094488" top="0.3543307086614173" bottom="0.31496062992125984" header="0" footer="0"/>
  <pageSetup paperSize="9" scale="75" orientation="landscape" r:id="rId1"/>
  <rowBreaks count="3" manualBreakCount="3">
    <brk id="31" min="1" max="11" man="1"/>
    <brk id="199" min="1" max="11" man="1"/>
    <brk id="231" min="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353"/>
  <sheetViews>
    <sheetView tabSelected="1" view="pageBreakPreview" topLeftCell="B1" zoomScale="90" zoomScaleNormal="96" zoomScaleSheetLayoutView="90" workbookViewId="0">
      <pane xSplit="4" ySplit="5" topLeftCell="F6" activePane="bottomRight" state="frozen"/>
      <selection activeCell="B1" sqref="B1"/>
      <selection pane="topRight" activeCell="F1" sqref="F1"/>
      <selection pane="bottomLeft" activeCell="B10" sqref="B10"/>
      <selection pane="bottomRight" activeCell="P7" sqref="P7"/>
    </sheetView>
  </sheetViews>
  <sheetFormatPr defaultColWidth="9.140625" defaultRowHeight="12.75"/>
  <cols>
    <col min="1" max="1" width="0" style="148" hidden="1" customWidth="1"/>
    <col min="2" max="2" width="23.140625" style="148" customWidth="1"/>
    <col min="3" max="3" width="22.140625" style="148" customWidth="1"/>
    <col min="4" max="4" width="28.7109375" style="142" customWidth="1"/>
    <col min="5" max="5" width="13.42578125" style="176" customWidth="1"/>
    <col min="6" max="6" width="13.28515625" style="176" customWidth="1"/>
    <col min="7" max="7" width="13.5703125" style="176" customWidth="1"/>
    <col min="8" max="8" width="14.140625" style="176" customWidth="1"/>
    <col min="9" max="9" width="14.28515625" style="176" customWidth="1"/>
    <col min="10" max="11" width="13.28515625" style="142" customWidth="1"/>
    <col min="12" max="12" width="14" style="142" customWidth="1"/>
    <col min="13" max="13" width="14.85546875" style="142" customWidth="1"/>
    <col min="14" max="14" width="13.7109375" style="142" customWidth="1"/>
    <col min="15" max="16" width="10.42578125" style="142" bestFit="1" customWidth="1"/>
    <col min="17" max="16384" width="9.140625" style="142"/>
  </cols>
  <sheetData>
    <row r="1" spans="1:12">
      <c r="A1" s="141"/>
      <c r="B1" s="244" t="s">
        <v>343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35.25" customHeight="1">
      <c r="A2" s="141"/>
      <c r="B2" s="244" t="s">
        <v>338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12.75" customHeight="1">
      <c r="A3" s="236" t="s">
        <v>308</v>
      </c>
      <c r="B3" s="225" t="s">
        <v>340</v>
      </c>
      <c r="C3" s="216" t="s">
        <v>341</v>
      </c>
      <c r="D3" s="237" t="s">
        <v>2</v>
      </c>
      <c r="E3" s="238" t="s">
        <v>297</v>
      </c>
      <c r="F3" s="238" t="s">
        <v>342</v>
      </c>
      <c r="G3" s="238" t="s">
        <v>298</v>
      </c>
      <c r="H3" s="241" t="s">
        <v>310</v>
      </c>
      <c r="I3" s="242"/>
      <c r="J3" s="246" t="s">
        <v>313</v>
      </c>
      <c r="K3" s="246"/>
      <c r="L3" s="247" t="s">
        <v>332</v>
      </c>
    </row>
    <row r="4" spans="1:12" ht="82.5" customHeight="1">
      <c r="A4" s="236"/>
      <c r="B4" s="225"/>
      <c r="C4" s="218"/>
      <c r="D4" s="237"/>
      <c r="E4" s="238"/>
      <c r="F4" s="238"/>
      <c r="G4" s="238"/>
      <c r="H4" s="169" t="s">
        <v>311</v>
      </c>
      <c r="I4" s="169" t="s">
        <v>312</v>
      </c>
      <c r="J4" s="156" t="s">
        <v>321</v>
      </c>
      <c r="K4" s="156" t="s">
        <v>331</v>
      </c>
      <c r="L4" s="248"/>
    </row>
    <row r="5" spans="1:12">
      <c r="A5" s="163">
        <v>1</v>
      </c>
      <c r="B5" s="163">
        <v>2</v>
      </c>
      <c r="C5" s="163">
        <v>3</v>
      </c>
      <c r="D5" s="145">
        <v>4</v>
      </c>
      <c r="E5" s="157">
        <v>5</v>
      </c>
      <c r="F5" s="157">
        <v>6</v>
      </c>
      <c r="G5" s="157">
        <v>7</v>
      </c>
      <c r="H5" s="157">
        <v>8</v>
      </c>
      <c r="I5" s="157">
        <v>9</v>
      </c>
      <c r="J5" s="157">
        <v>10</v>
      </c>
      <c r="K5" s="157">
        <v>11</v>
      </c>
      <c r="L5" s="157">
        <v>12</v>
      </c>
    </row>
    <row r="6" spans="1:12">
      <c r="A6" s="227"/>
      <c r="B6" s="219" t="s">
        <v>299</v>
      </c>
      <c r="C6" s="219" t="s">
        <v>315</v>
      </c>
      <c r="D6" s="166" t="s">
        <v>6</v>
      </c>
      <c r="E6" s="175">
        <f t="shared" ref="E6:E13" si="0">E14</f>
        <v>382011.19</v>
      </c>
      <c r="F6" s="175" t="s">
        <v>336</v>
      </c>
      <c r="G6" s="175" t="s">
        <v>336</v>
      </c>
      <c r="H6" s="175" t="s">
        <v>336</v>
      </c>
      <c r="I6" s="175">
        <f>I14</f>
        <v>382003.20000000001</v>
      </c>
      <c r="J6" s="279">
        <f>I6/E6*100</f>
        <v>99.997908438231875</v>
      </c>
      <c r="K6" s="147" t="s">
        <v>336</v>
      </c>
      <c r="L6" s="147"/>
    </row>
    <row r="7" spans="1:12" ht="25.5">
      <c r="A7" s="227"/>
      <c r="B7" s="220"/>
      <c r="C7" s="220"/>
      <c r="D7" s="164" t="s">
        <v>8</v>
      </c>
      <c r="E7" s="170">
        <f t="shared" si="0"/>
        <v>0</v>
      </c>
      <c r="F7" s="170">
        <v>0</v>
      </c>
      <c r="G7" s="170">
        <v>0</v>
      </c>
      <c r="H7" s="170">
        <v>0</v>
      </c>
      <c r="I7" s="170">
        <v>0</v>
      </c>
      <c r="J7" s="147">
        <v>0</v>
      </c>
      <c r="K7" s="147">
        <v>0</v>
      </c>
      <c r="L7" s="147"/>
    </row>
    <row r="8" spans="1:12" ht="25.5">
      <c r="A8" s="227"/>
      <c r="B8" s="220"/>
      <c r="C8" s="220"/>
      <c r="D8" s="164" t="s">
        <v>328</v>
      </c>
      <c r="E8" s="170">
        <f t="shared" si="0"/>
        <v>0</v>
      </c>
      <c r="F8" s="170">
        <v>0</v>
      </c>
      <c r="G8" s="170">
        <v>0</v>
      </c>
      <c r="H8" s="170">
        <v>0</v>
      </c>
      <c r="I8" s="170">
        <v>0</v>
      </c>
      <c r="J8" s="147">
        <v>0</v>
      </c>
      <c r="K8" s="147">
        <v>0</v>
      </c>
      <c r="L8" s="147"/>
    </row>
    <row r="9" spans="1:12" ht="30.75" customHeight="1">
      <c r="A9" s="227"/>
      <c r="B9" s="220"/>
      <c r="C9" s="220"/>
      <c r="D9" s="164" t="s">
        <v>329</v>
      </c>
      <c r="E9" s="170">
        <f t="shared" si="0"/>
        <v>0</v>
      </c>
      <c r="F9" s="170">
        <v>0</v>
      </c>
      <c r="G9" s="170">
        <v>0</v>
      </c>
      <c r="H9" s="170">
        <v>0</v>
      </c>
      <c r="I9" s="170">
        <v>0</v>
      </c>
      <c r="J9" s="147">
        <v>0</v>
      </c>
      <c r="K9" s="147">
        <v>0</v>
      </c>
      <c r="L9" s="147"/>
    </row>
    <row r="10" spans="1:12" ht="25.5">
      <c r="A10" s="227"/>
      <c r="B10" s="220"/>
      <c r="C10" s="220"/>
      <c r="D10" s="164" t="s">
        <v>169</v>
      </c>
      <c r="E10" s="170">
        <f>E18</f>
        <v>381586.19</v>
      </c>
      <c r="F10" s="175" t="s">
        <v>336</v>
      </c>
      <c r="G10" s="175" t="s">
        <v>336</v>
      </c>
      <c r="H10" s="175" t="s">
        <v>336</v>
      </c>
      <c r="I10" s="170">
        <v>381586.19</v>
      </c>
      <c r="J10" s="147">
        <f>I10/E10*100</f>
        <v>100</v>
      </c>
      <c r="K10" s="147" t="s">
        <v>336</v>
      </c>
      <c r="L10" s="147"/>
    </row>
    <row r="11" spans="1:12">
      <c r="A11" s="227"/>
      <c r="B11" s="220"/>
      <c r="C11" s="220"/>
      <c r="D11" s="164" t="s">
        <v>7</v>
      </c>
      <c r="E11" s="170">
        <f t="shared" si="0"/>
        <v>299818.19</v>
      </c>
      <c r="F11" s="170">
        <v>299818.19</v>
      </c>
      <c r="G11" s="170">
        <v>299818.19</v>
      </c>
      <c r="H11" s="170">
        <v>299818.2</v>
      </c>
      <c r="I11" s="170">
        <v>299810.2</v>
      </c>
      <c r="J11" s="147">
        <v>100</v>
      </c>
      <c r="K11" s="147">
        <v>100</v>
      </c>
      <c r="L11" s="147"/>
    </row>
    <row r="12" spans="1:12">
      <c r="A12" s="227"/>
      <c r="B12" s="220"/>
      <c r="C12" s="220"/>
      <c r="D12" s="164" t="s">
        <v>170</v>
      </c>
      <c r="E12" s="170">
        <f t="shared" si="0"/>
        <v>81768</v>
      </c>
      <c r="F12" s="175" t="s">
        <v>336</v>
      </c>
      <c r="G12" s="175" t="s">
        <v>336</v>
      </c>
      <c r="H12" s="175" t="s">
        <v>336</v>
      </c>
      <c r="I12" s="170">
        <v>81768</v>
      </c>
      <c r="J12" s="147">
        <v>100</v>
      </c>
      <c r="K12" s="147" t="s">
        <v>336</v>
      </c>
      <c r="L12" s="147"/>
    </row>
    <row r="13" spans="1:12">
      <c r="A13" s="227"/>
      <c r="B13" s="221"/>
      <c r="C13" s="221"/>
      <c r="D13" s="164" t="s">
        <v>171</v>
      </c>
      <c r="E13" s="170">
        <f t="shared" si="0"/>
        <v>425</v>
      </c>
      <c r="F13" s="175" t="s">
        <v>336</v>
      </c>
      <c r="G13" s="175" t="s">
        <v>336</v>
      </c>
      <c r="H13" s="175" t="s">
        <v>336</v>
      </c>
      <c r="I13" s="170">
        <v>425</v>
      </c>
      <c r="J13" s="147">
        <v>100</v>
      </c>
      <c r="K13" s="147" t="s">
        <v>336</v>
      </c>
      <c r="L13" s="147"/>
    </row>
    <row r="14" spans="1:12">
      <c r="A14" s="227"/>
      <c r="B14" s="216" t="s">
        <v>408</v>
      </c>
      <c r="C14" s="216" t="s">
        <v>315</v>
      </c>
      <c r="D14" s="164" t="s">
        <v>316</v>
      </c>
      <c r="E14" s="165">
        <v>382011.19</v>
      </c>
      <c r="F14" s="165" t="s">
        <v>336</v>
      </c>
      <c r="G14" s="165" t="s">
        <v>336</v>
      </c>
      <c r="H14" s="165" t="s">
        <v>336</v>
      </c>
      <c r="I14" s="165">
        <f>I19+I20+I21</f>
        <v>382003.20000000001</v>
      </c>
      <c r="J14" s="147">
        <v>100</v>
      </c>
      <c r="K14" s="147">
        <v>100</v>
      </c>
      <c r="L14" s="147"/>
    </row>
    <row r="15" spans="1:12">
      <c r="A15" s="227"/>
      <c r="B15" s="217"/>
      <c r="C15" s="217"/>
      <c r="D15" s="164" t="s">
        <v>176</v>
      </c>
      <c r="E15" s="165">
        <v>0</v>
      </c>
      <c r="F15" s="165">
        <v>0</v>
      </c>
      <c r="G15" s="165">
        <v>0</v>
      </c>
      <c r="H15" s="165">
        <v>0</v>
      </c>
      <c r="I15" s="165">
        <v>0</v>
      </c>
      <c r="J15" s="147">
        <v>0</v>
      </c>
      <c r="K15" s="147">
        <v>0</v>
      </c>
      <c r="L15" s="147"/>
    </row>
    <row r="16" spans="1:12" ht="25.5">
      <c r="A16" s="227"/>
      <c r="B16" s="217"/>
      <c r="C16" s="217"/>
      <c r="D16" s="164" t="s">
        <v>328</v>
      </c>
      <c r="E16" s="165">
        <v>0</v>
      </c>
      <c r="F16" s="165">
        <v>0</v>
      </c>
      <c r="G16" s="165">
        <v>0</v>
      </c>
      <c r="H16" s="165">
        <v>0</v>
      </c>
      <c r="I16" s="165">
        <v>0</v>
      </c>
      <c r="J16" s="147">
        <v>0</v>
      </c>
      <c r="K16" s="147">
        <v>0</v>
      </c>
      <c r="L16" s="147"/>
    </row>
    <row r="17" spans="1:12" ht="38.25">
      <c r="A17" s="227"/>
      <c r="B17" s="217"/>
      <c r="C17" s="217"/>
      <c r="D17" s="164" t="s">
        <v>329</v>
      </c>
      <c r="E17" s="165">
        <v>0</v>
      </c>
      <c r="F17" s="165">
        <v>0</v>
      </c>
      <c r="G17" s="165">
        <v>0</v>
      </c>
      <c r="H17" s="165">
        <v>0</v>
      </c>
      <c r="I17" s="165">
        <v>0</v>
      </c>
      <c r="J17" s="147">
        <v>0</v>
      </c>
      <c r="K17" s="147">
        <v>0</v>
      </c>
      <c r="L17" s="147"/>
    </row>
    <row r="18" spans="1:12" ht="25.5">
      <c r="A18" s="227"/>
      <c r="B18" s="217"/>
      <c r="C18" s="217"/>
      <c r="D18" s="164" t="s">
        <v>169</v>
      </c>
      <c r="E18" s="165">
        <f>E19+E20</f>
        <v>381586.19</v>
      </c>
      <c r="F18" s="165" t="s">
        <v>336</v>
      </c>
      <c r="G18" s="165" t="s">
        <v>336</v>
      </c>
      <c r="H18" s="165" t="s">
        <v>336</v>
      </c>
      <c r="I18" s="165">
        <f>I19+I20</f>
        <v>381578.2</v>
      </c>
      <c r="J18" s="147">
        <v>100</v>
      </c>
      <c r="K18" s="147" t="s">
        <v>336</v>
      </c>
      <c r="L18" s="147"/>
    </row>
    <row r="19" spans="1:12">
      <c r="A19" s="227"/>
      <c r="B19" s="217"/>
      <c r="C19" s="217"/>
      <c r="D19" s="164" t="s">
        <v>7</v>
      </c>
      <c r="E19" s="165">
        <v>299818.19</v>
      </c>
      <c r="F19" s="165">
        <v>299818.19</v>
      </c>
      <c r="G19" s="165">
        <v>299818.19</v>
      </c>
      <c r="H19" s="165">
        <v>299818.19</v>
      </c>
      <c r="I19" s="165">
        <v>299810.2</v>
      </c>
      <c r="J19" s="147">
        <v>100</v>
      </c>
      <c r="K19" s="147">
        <v>100</v>
      </c>
      <c r="L19" s="147"/>
    </row>
    <row r="20" spans="1:12" ht="24" customHeight="1">
      <c r="A20" s="227"/>
      <c r="B20" s="217"/>
      <c r="C20" s="217"/>
      <c r="D20" s="164" t="s">
        <v>177</v>
      </c>
      <c r="E20" s="165">
        <v>81768</v>
      </c>
      <c r="F20" s="165" t="s">
        <v>336</v>
      </c>
      <c r="G20" s="165" t="s">
        <v>336</v>
      </c>
      <c r="H20" s="165" t="s">
        <v>336</v>
      </c>
      <c r="I20" s="165">
        <v>81768</v>
      </c>
      <c r="J20" s="147">
        <v>100</v>
      </c>
      <c r="K20" s="147" t="s">
        <v>336</v>
      </c>
      <c r="L20" s="147"/>
    </row>
    <row r="21" spans="1:12" ht="33" customHeight="1">
      <c r="A21" s="227"/>
      <c r="B21" s="218"/>
      <c r="C21" s="218"/>
      <c r="D21" s="164" t="s">
        <v>178</v>
      </c>
      <c r="E21" s="165">
        <v>425</v>
      </c>
      <c r="F21" s="165" t="s">
        <v>336</v>
      </c>
      <c r="G21" s="165" t="s">
        <v>336</v>
      </c>
      <c r="H21" s="165" t="s">
        <v>336</v>
      </c>
      <c r="I21" s="165">
        <v>425</v>
      </c>
      <c r="J21" s="147">
        <v>100</v>
      </c>
      <c r="K21" s="147" t="s">
        <v>336</v>
      </c>
      <c r="L21" s="147"/>
    </row>
    <row r="22" spans="1:12" ht="33" customHeight="1">
      <c r="A22" s="227"/>
      <c r="B22" s="153"/>
      <c r="C22" s="153"/>
      <c r="D22" s="154"/>
      <c r="E22" s="195"/>
      <c r="F22" s="195"/>
      <c r="G22" s="195"/>
      <c r="H22" s="195"/>
      <c r="I22" s="195"/>
      <c r="J22" s="155"/>
      <c r="K22" s="155"/>
      <c r="L22" s="155"/>
    </row>
    <row r="23" spans="1:12">
      <c r="A23" s="227"/>
      <c r="B23" s="244" t="s">
        <v>344</v>
      </c>
      <c r="C23" s="245"/>
      <c r="D23" s="245"/>
      <c r="E23" s="245"/>
      <c r="F23" s="245"/>
      <c r="G23" s="245"/>
      <c r="H23" s="245"/>
      <c r="I23" s="245"/>
      <c r="J23" s="245"/>
      <c r="K23" s="245"/>
      <c r="L23" s="245"/>
    </row>
    <row r="24" spans="1:12" ht="37.5" customHeight="1">
      <c r="A24" s="227"/>
      <c r="B24" s="244" t="s">
        <v>338</v>
      </c>
      <c r="C24" s="245"/>
      <c r="D24" s="245"/>
      <c r="E24" s="245"/>
      <c r="F24" s="245"/>
      <c r="G24" s="245"/>
      <c r="H24" s="245"/>
      <c r="I24" s="245"/>
      <c r="J24" s="245"/>
      <c r="K24" s="245"/>
      <c r="L24" s="245"/>
    </row>
    <row r="25" spans="1:12">
      <c r="A25" s="227"/>
      <c r="B25" s="219" t="s">
        <v>300</v>
      </c>
      <c r="C25" s="219" t="s">
        <v>315</v>
      </c>
      <c r="D25" s="164" t="s">
        <v>316</v>
      </c>
      <c r="E25" s="175">
        <f t="shared" ref="E25:E32" si="1">E33</f>
        <v>958117.2300000001</v>
      </c>
      <c r="F25" s="175" t="s">
        <v>336</v>
      </c>
      <c r="G25" s="175" t="s">
        <v>336</v>
      </c>
      <c r="H25" s="175" t="s">
        <v>336</v>
      </c>
      <c r="I25" s="175">
        <f>I26+I27+I28+I30+I31+I32</f>
        <v>958116.97000000009</v>
      </c>
      <c r="J25" s="147">
        <v>100</v>
      </c>
      <c r="K25" s="147">
        <v>100</v>
      </c>
      <c r="L25" s="147"/>
    </row>
    <row r="26" spans="1:12">
      <c r="A26" s="227"/>
      <c r="B26" s="220"/>
      <c r="C26" s="220"/>
      <c r="D26" s="164" t="s">
        <v>176</v>
      </c>
      <c r="E26" s="170">
        <f t="shared" si="1"/>
        <v>0</v>
      </c>
      <c r="F26" s="170">
        <v>0</v>
      </c>
      <c r="G26" s="170">
        <v>0</v>
      </c>
      <c r="H26" s="170">
        <v>0</v>
      </c>
      <c r="I26" s="170">
        <v>0</v>
      </c>
      <c r="J26" s="147">
        <v>0</v>
      </c>
      <c r="K26" s="147">
        <v>0</v>
      </c>
      <c r="L26" s="147"/>
    </row>
    <row r="27" spans="1:12" ht="25.5">
      <c r="A27" s="227"/>
      <c r="B27" s="220"/>
      <c r="C27" s="220"/>
      <c r="D27" s="164" t="s">
        <v>328</v>
      </c>
      <c r="E27" s="170">
        <f t="shared" si="1"/>
        <v>0</v>
      </c>
      <c r="F27" s="170">
        <v>0</v>
      </c>
      <c r="G27" s="170">
        <v>0</v>
      </c>
      <c r="H27" s="170">
        <v>0</v>
      </c>
      <c r="I27" s="170">
        <v>0</v>
      </c>
      <c r="J27" s="147">
        <v>0</v>
      </c>
      <c r="K27" s="147">
        <v>0</v>
      </c>
      <c r="L27" s="147"/>
    </row>
    <row r="28" spans="1:12" ht="38.25">
      <c r="A28" s="227"/>
      <c r="B28" s="220"/>
      <c r="C28" s="220"/>
      <c r="D28" s="164" t="s">
        <v>329</v>
      </c>
      <c r="E28" s="170">
        <f t="shared" si="1"/>
        <v>0</v>
      </c>
      <c r="F28" s="170">
        <v>0</v>
      </c>
      <c r="G28" s="170">
        <v>0</v>
      </c>
      <c r="H28" s="170">
        <v>0</v>
      </c>
      <c r="I28" s="170">
        <v>0</v>
      </c>
      <c r="J28" s="147">
        <v>0</v>
      </c>
      <c r="K28" s="147">
        <v>0</v>
      </c>
      <c r="L28" s="147"/>
    </row>
    <row r="29" spans="1:12" ht="25.5">
      <c r="A29" s="227"/>
      <c r="B29" s="220"/>
      <c r="C29" s="220"/>
      <c r="D29" s="164" t="s">
        <v>169</v>
      </c>
      <c r="E29" s="170">
        <f t="shared" si="1"/>
        <v>949181.93</v>
      </c>
      <c r="F29" s="175" t="s">
        <v>336</v>
      </c>
      <c r="G29" s="175" t="s">
        <v>336</v>
      </c>
      <c r="H29" s="175" t="s">
        <v>336</v>
      </c>
      <c r="I29" s="170">
        <v>949181.93</v>
      </c>
      <c r="J29" s="147">
        <v>100</v>
      </c>
      <c r="K29" s="147" t="s">
        <v>336</v>
      </c>
      <c r="L29" s="147"/>
    </row>
    <row r="30" spans="1:12">
      <c r="A30" s="227"/>
      <c r="B30" s="220"/>
      <c r="C30" s="220"/>
      <c r="D30" s="164" t="s">
        <v>7</v>
      </c>
      <c r="E30" s="170">
        <f t="shared" si="1"/>
        <v>857363.13</v>
      </c>
      <c r="F30" s="170">
        <v>857363.13</v>
      </c>
      <c r="G30" s="170">
        <v>857363.13</v>
      </c>
      <c r="H30" s="170">
        <v>857362.87</v>
      </c>
      <c r="I30" s="170">
        <v>857362.87</v>
      </c>
      <c r="J30" s="147">
        <v>100</v>
      </c>
      <c r="K30" s="147">
        <v>100</v>
      </c>
      <c r="L30" s="147"/>
    </row>
    <row r="31" spans="1:12">
      <c r="A31" s="227"/>
      <c r="B31" s="220"/>
      <c r="C31" s="220"/>
      <c r="D31" s="164" t="s">
        <v>177</v>
      </c>
      <c r="E31" s="170">
        <f t="shared" si="1"/>
        <v>91818.8</v>
      </c>
      <c r="F31" s="175" t="s">
        <v>336</v>
      </c>
      <c r="G31" s="175" t="s">
        <v>336</v>
      </c>
      <c r="H31" s="175" t="s">
        <v>336</v>
      </c>
      <c r="I31" s="170">
        <v>91818.8</v>
      </c>
      <c r="J31" s="147">
        <v>100</v>
      </c>
      <c r="K31" s="147" t="s">
        <v>336</v>
      </c>
      <c r="L31" s="147"/>
    </row>
    <row r="32" spans="1:12">
      <c r="A32" s="227"/>
      <c r="B32" s="221"/>
      <c r="C32" s="221"/>
      <c r="D32" s="164" t="s">
        <v>178</v>
      </c>
      <c r="E32" s="170">
        <f t="shared" si="1"/>
        <v>8935.2999999999993</v>
      </c>
      <c r="F32" s="175" t="s">
        <v>336</v>
      </c>
      <c r="G32" s="175" t="s">
        <v>336</v>
      </c>
      <c r="H32" s="175" t="s">
        <v>336</v>
      </c>
      <c r="I32" s="170">
        <v>8935.2999999999993</v>
      </c>
      <c r="J32" s="147">
        <v>100</v>
      </c>
      <c r="K32" s="147" t="s">
        <v>336</v>
      </c>
      <c r="L32" s="147"/>
    </row>
    <row r="33" spans="1:12">
      <c r="A33" s="227"/>
      <c r="B33" s="216" t="s">
        <v>409</v>
      </c>
      <c r="C33" s="216" t="s">
        <v>315</v>
      </c>
      <c r="D33" s="164" t="s">
        <v>316</v>
      </c>
      <c r="E33" s="170">
        <v>958117.2300000001</v>
      </c>
      <c r="F33" s="170" t="s">
        <v>336</v>
      </c>
      <c r="G33" s="170" t="s">
        <v>336</v>
      </c>
      <c r="H33" s="170" t="s">
        <v>336</v>
      </c>
      <c r="I33" s="170">
        <f>I38+I39+I40</f>
        <v>958116.97000000009</v>
      </c>
      <c r="J33" s="147">
        <v>100</v>
      </c>
      <c r="K33" s="147">
        <v>100</v>
      </c>
      <c r="L33" s="147"/>
    </row>
    <row r="34" spans="1:12">
      <c r="A34" s="227"/>
      <c r="B34" s="217"/>
      <c r="C34" s="217"/>
      <c r="D34" s="164" t="s">
        <v>176</v>
      </c>
      <c r="E34" s="170">
        <v>0</v>
      </c>
      <c r="F34" s="170">
        <v>0</v>
      </c>
      <c r="G34" s="170">
        <v>0</v>
      </c>
      <c r="H34" s="170">
        <v>0</v>
      </c>
      <c r="I34" s="170">
        <v>0</v>
      </c>
      <c r="J34" s="147">
        <v>0</v>
      </c>
      <c r="K34" s="147">
        <v>0</v>
      </c>
      <c r="L34" s="147"/>
    </row>
    <row r="35" spans="1:12" ht="25.5">
      <c r="A35" s="227"/>
      <c r="B35" s="217"/>
      <c r="C35" s="217"/>
      <c r="D35" s="164" t="s">
        <v>328</v>
      </c>
      <c r="E35" s="170">
        <v>0</v>
      </c>
      <c r="F35" s="170">
        <v>0</v>
      </c>
      <c r="G35" s="170">
        <v>0</v>
      </c>
      <c r="H35" s="170">
        <v>0</v>
      </c>
      <c r="I35" s="170">
        <v>0</v>
      </c>
      <c r="J35" s="147">
        <v>0</v>
      </c>
      <c r="K35" s="147">
        <v>0</v>
      </c>
      <c r="L35" s="147"/>
    </row>
    <row r="36" spans="1:12" ht="38.25">
      <c r="A36" s="227"/>
      <c r="B36" s="217"/>
      <c r="C36" s="217"/>
      <c r="D36" s="164" t="s">
        <v>329</v>
      </c>
      <c r="E36" s="170">
        <v>0</v>
      </c>
      <c r="F36" s="170">
        <v>0</v>
      </c>
      <c r="G36" s="170">
        <v>0</v>
      </c>
      <c r="H36" s="170">
        <v>0</v>
      </c>
      <c r="I36" s="170">
        <v>0</v>
      </c>
      <c r="J36" s="147">
        <v>0</v>
      </c>
      <c r="K36" s="147">
        <v>0</v>
      </c>
      <c r="L36" s="147"/>
    </row>
    <row r="37" spans="1:12" ht="25.5">
      <c r="A37" s="227"/>
      <c r="B37" s="217"/>
      <c r="C37" s="217"/>
      <c r="D37" s="164" t="s">
        <v>169</v>
      </c>
      <c r="E37" s="170">
        <v>949181.93</v>
      </c>
      <c r="F37" s="170" t="s">
        <v>336</v>
      </c>
      <c r="G37" s="170" t="s">
        <v>336</v>
      </c>
      <c r="H37" s="170" t="s">
        <v>336</v>
      </c>
      <c r="I37" s="170">
        <v>949181.93</v>
      </c>
      <c r="J37" s="147">
        <v>100</v>
      </c>
      <c r="K37" s="147" t="s">
        <v>336</v>
      </c>
      <c r="L37" s="147"/>
    </row>
    <row r="38" spans="1:12">
      <c r="A38" s="227"/>
      <c r="B38" s="217"/>
      <c r="C38" s="217"/>
      <c r="D38" s="164" t="s">
        <v>7</v>
      </c>
      <c r="E38" s="170">
        <v>857363.13</v>
      </c>
      <c r="F38" s="170">
        <v>857363.13</v>
      </c>
      <c r="G38" s="170">
        <v>857363.13</v>
      </c>
      <c r="H38" s="170">
        <v>857362.87</v>
      </c>
      <c r="I38" s="170">
        <v>857362.87</v>
      </c>
      <c r="J38" s="147">
        <v>100</v>
      </c>
      <c r="K38" s="147">
        <v>100</v>
      </c>
      <c r="L38" s="147"/>
    </row>
    <row r="39" spans="1:12">
      <c r="A39" s="227"/>
      <c r="B39" s="217"/>
      <c r="C39" s="217"/>
      <c r="D39" s="164" t="s">
        <v>177</v>
      </c>
      <c r="E39" s="170">
        <v>91818.8</v>
      </c>
      <c r="F39" s="170" t="s">
        <v>336</v>
      </c>
      <c r="G39" s="170" t="s">
        <v>336</v>
      </c>
      <c r="H39" s="170" t="s">
        <v>336</v>
      </c>
      <c r="I39" s="170">
        <v>91818.8</v>
      </c>
      <c r="J39" s="147">
        <v>100</v>
      </c>
      <c r="K39" s="147" t="s">
        <v>336</v>
      </c>
      <c r="L39" s="147"/>
    </row>
    <row r="40" spans="1:12">
      <c r="A40" s="227"/>
      <c r="B40" s="218"/>
      <c r="C40" s="218"/>
      <c r="D40" s="164" t="s">
        <v>178</v>
      </c>
      <c r="E40" s="170">
        <v>8935.2999999999993</v>
      </c>
      <c r="F40" s="170" t="s">
        <v>336</v>
      </c>
      <c r="G40" s="170" t="s">
        <v>336</v>
      </c>
      <c r="H40" s="170" t="s">
        <v>336</v>
      </c>
      <c r="I40" s="170">
        <v>8935.2999999999993</v>
      </c>
      <c r="J40" s="147">
        <v>100</v>
      </c>
      <c r="K40" s="147" t="s">
        <v>336</v>
      </c>
      <c r="L40" s="147"/>
    </row>
    <row r="41" spans="1:12">
      <c r="A41" s="227"/>
      <c r="B41" s="153"/>
      <c r="C41" s="153"/>
      <c r="D41" s="154"/>
      <c r="E41" s="196"/>
      <c r="F41" s="196"/>
      <c r="G41" s="196"/>
      <c r="H41" s="196"/>
      <c r="I41" s="196"/>
      <c r="J41" s="155"/>
      <c r="K41" s="155"/>
      <c r="L41" s="155"/>
    </row>
    <row r="42" spans="1:12">
      <c r="A42" s="227"/>
      <c r="B42" s="244" t="s">
        <v>345</v>
      </c>
      <c r="C42" s="245"/>
      <c r="D42" s="245"/>
      <c r="E42" s="245"/>
      <c r="F42" s="245"/>
      <c r="G42" s="245"/>
      <c r="H42" s="245"/>
      <c r="I42" s="245"/>
      <c r="J42" s="245"/>
      <c r="K42" s="245"/>
      <c r="L42" s="245"/>
    </row>
    <row r="43" spans="1:12" ht="29.25" customHeight="1">
      <c r="A43" s="227"/>
      <c r="B43" s="244" t="s">
        <v>338</v>
      </c>
      <c r="C43" s="245"/>
      <c r="D43" s="245"/>
      <c r="E43" s="245"/>
      <c r="F43" s="245"/>
      <c r="G43" s="245"/>
      <c r="H43" s="245"/>
      <c r="I43" s="245"/>
      <c r="J43" s="245"/>
      <c r="K43" s="245"/>
      <c r="L43" s="245"/>
    </row>
    <row r="44" spans="1:12">
      <c r="A44" s="227"/>
      <c r="B44" s="219" t="s">
        <v>301</v>
      </c>
      <c r="C44" s="219" t="s">
        <v>315</v>
      </c>
      <c r="D44" s="164" t="s">
        <v>316</v>
      </c>
      <c r="E44" s="172">
        <f t="shared" ref="E44:E51" si="2">E52</f>
        <v>304973.68</v>
      </c>
      <c r="F44" s="170" t="s">
        <v>336</v>
      </c>
      <c r="G44" s="170" t="s">
        <v>336</v>
      </c>
      <c r="H44" s="170" t="s">
        <v>336</v>
      </c>
      <c r="I44" s="172">
        <f>I45+I46+I47+I49+I50+I51</f>
        <v>304973.35000000003</v>
      </c>
      <c r="J44" s="147">
        <v>100</v>
      </c>
      <c r="K44" s="147">
        <v>100</v>
      </c>
      <c r="L44" s="147"/>
    </row>
    <row r="45" spans="1:12">
      <c r="A45" s="227"/>
      <c r="B45" s="220"/>
      <c r="C45" s="220"/>
      <c r="D45" s="164" t="s">
        <v>176</v>
      </c>
      <c r="E45" s="165">
        <f t="shared" si="2"/>
        <v>0</v>
      </c>
      <c r="F45" s="165">
        <v>0</v>
      </c>
      <c r="G45" s="165">
        <v>0</v>
      </c>
      <c r="H45" s="165">
        <v>0</v>
      </c>
      <c r="I45" s="165">
        <v>0</v>
      </c>
      <c r="J45" s="147">
        <v>0</v>
      </c>
      <c r="K45" s="147">
        <v>0</v>
      </c>
      <c r="L45" s="147"/>
    </row>
    <row r="46" spans="1:12" ht="25.5">
      <c r="A46" s="227"/>
      <c r="B46" s="220"/>
      <c r="C46" s="220"/>
      <c r="D46" s="164" t="s">
        <v>328</v>
      </c>
      <c r="E46" s="165">
        <f t="shared" si="2"/>
        <v>0</v>
      </c>
      <c r="F46" s="165">
        <v>0</v>
      </c>
      <c r="G46" s="165">
        <v>0</v>
      </c>
      <c r="H46" s="165">
        <v>0</v>
      </c>
      <c r="I46" s="165">
        <v>0</v>
      </c>
      <c r="J46" s="147">
        <v>0</v>
      </c>
      <c r="K46" s="147">
        <v>0</v>
      </c>
      <c r="L46" s="147"/>
    </row>
    <row r="47" spans="1:12" ht="38.25">
      <c r="A47" s="227"/>
      <c r="B47" s="220"/>
      <c r="C47" s="220"/>
      <c r="D47" s="164" t="s">
        <v>329</v>
      </c>
      <c r="E47" s="165">
        <f t="shared" si="2"/>
        <v>0</v>
      </c>
      <c r="F47" s="165">
        <v>0</v>
      </c>
      <c r="G47" s="165">
        <v>0</v>
      </c>
      <c r="H47" s="165">
        <v>0</v>
      </c>
      <c r="I47" s="165">
        <v>0</v>
      </c>
      <c r="J47" s="147">
        <v>0</v>
      </c>
      <c r="K47" s="147">
        <v>0</v>
      </c>
      <c r="L47" s="147"/>
    </row>
    <row r="48" spans="1:12" ht="25.5">
      <c r="A48" s="227"/>
      <c r="B48" s="220"/>
      <c r="C48" s="220"/>
      <c r="D48" s="164" t="s">
        <v>169</v>
      </c>
      <c r="E48" s="165">
        <f>E49+E50</f>
        <v>287654.48</v>
      </c>
      <c r="F48" s="165" t="s">
        <v>336</v>
      </c>
      <c r="G48" s="165" t="s">
        <v>336</v>
      </c>
      <c r="H48" s="165" t="s">
        <v>336</v>
      </c>
      <c r="I48" s="165">
        <f>I49+I50</f>
        <v>287654.15000000002</v>
      </c>
      <c r="J48" s="147">
        <v>100</v>
      </c>
      <c r="K48" s="147" t="s">
        <v>336</v>
      </c>
      <c r="L48" s="147"/>
    </row>
    <row r="49" spans="1:12">
      <c r="A49" s="227"/>
      <c r="B49" s="220"/>
      <c r="C49" s="220"/>
      <c r="D49" s="164" t="s">
        <v>7</v>
      </c>
      <c r="E49" s="165">
        <f t="shared" si="2"/>
        <v>287654.48</v>
      </c>
      <c r="F49" s="165">
        <v>287654.48</v>
      </c>
      <c r="G49" s="165">
        <v>287654.48</v>
      </c>
      <c r="H49" s="165">
        <f>H57</f>
        <v>287654.15000000002</v>
      </c>
      <c r="I49" s="165">
        <f>I57</f>
        <v>287654.15000000002</v>
      </c>
      <c r="J49" s="147">
        <v>100</v>
      </c>
      <c r="K49" s="147">
        <v>100</v>
      </c>
      <c r="L49" s="147"/>
    </row>
    <row r="50" spans="1:12">
      <c r="A50" s="227"/>
      <c r="B50" s="220"/>
      <c r="C50" s="220"/>
      <c r="D50" s="164" t="s">
        <v>177</v>
      </c>
      <c r="E50" s="165">
        <f t="shared" si="2"/>
        <v>0</v>
      </c>
      <c r="F50" s="165" t="s">
        <v>336</v>
      </c>
      <c r="G50" s="165" t="s">
        <v>336</v>
      </c>
      <c r="H50" s="165" t="s">
        <v>336</v>
      </c>
      <c r="I50" s="165">
        <v>0</v>
      </c>
      <c r="J50" s="147">
        <v>0</v>
      </c>
      <c r="K50" s="147" t="s">
        <v>336</v>
      </c>
      <c r="L50" s="147"/>
    </row>
    <row r="51" spans="1:12">
      <c r="A51" s="227"/>
      <c r="B51" s="221"/>
      <c r="C51" s="221"/>
      <c r="D51" s="164" t="s">
        <v>178</v>
      </c>
      <c r="E51" s="165">
        <f t="shared" si="2"/>
        <v>17319.2</v>
      </c>
      <c r="F51" s="165" t="s">
        <v>336</v>
      </c>
      <c r="G51" s="165" t="s">
        <v>336</v>
      </c>
      <c r="H51" s="165" t="s">
        <v>336</v>
      </c>
      <c r="I51" s="165">
        <v>17319.2</v>
      </c>
      <c r="J51" s="147">
        <v>100</v>
      </c>
      <c r="K51" s="147" t="s">
        <v>336</v>
      </c>
      <c r="L51" s="147"/>
    </row>
    <row r="52" spans="1:12">
      <c r="A52" s="227"/>
      <c r="B52" s="216" t="s">
        <v>410</v>
      </c>
      <c r="C52" s="216" t="s">
        <v>315</v>
      </c>
      <c r="D52" s="164" t="s">
        <v>316</v>
      </c>
      <c r="E52" s="165">
        <v>304973.68</v>
      </c>
      <c r="F52" s="175" t="s">
        <v>336</v>
      </c>
      <c r="G52" s="175" t="s">
        <v>336</v>
      </c>
      <c r="H52" s="175" t="s">
        <v>336</v>
      </c>
      <c r="I52" s="165">
        <v>304973.68</v>
      </c>
      <c r="J52" s="147">
        <v>100</v>
      </c>
      <c r="K52" s="147">
        <v>100</v>
      </c>
      <c r="L52" s="147"/>
    </row>
    <row r="53" spans="1:12">
      <c r="A53" s="227"/>
      <c r="B53" s="217"/>
      <c r="C53" s="217"/>
      <c r="D53" s="164" t="s">
        <v>176</v>
      </c>
      <c r="E53" s="165">
        <v>0</v>
      </c>
      <c r="F53" s="165">
        <v>0</v>
      </c>
      <c r="G53" s="165">
        <v>0</v>
      </c>
      <c r="H53" s="165">
        <v>0</v>
      </c>
      <c r="I53" s="165">
        <v>0</v>
      </c>
      <c r="J53" s="147">
        <v>0</v>
      </c>
      <c r="K53" s="147">
        <v>0</v>
      </c>
      <c r="L53" s="147"/>
    </row>
    <row r="54" spans="1:12" ht="25.5">
      <c r="A54" s="227"/>
      <c r="B54" s="217"/>
      <c r="C54" s="217"/>
      <c r="D54" s="164" t="s">
        <v>328</v>
      </c>
      <c r="E54" s="165">
        <v>0</v>
      </c>
      <c r="F54" s="165">
        <v>0</v>
      </c>
      <c r="G54" s="165">
        <v>0</v>
      </c>
      <c r="H54" s="165">
        <v>0</v>
      </c>
      <c r="I54" s="165">
        <v>0</v>
      </c>
      <c r="J54" s="147">
        <v>0</v>
      </c>
      <c r="K54" s="147">
        <v>0</v>
      </c>
      <c r="L54" s="147"/>
    </row>
    <row r="55" spans="1:12" ht="38.25">
      <c r="A55" s="227"/>
      <c r="B55" s="217"/>
      <c r="C55" s="217"/>
      <c r="D55" s="164" t="s">
        <v>329</v>
      </c>
      <c r="E55" s="165">
        <v>0</v>
      </c>
      <c r="F55" s="165">
        <v>0</v>
      </c>
      <c r="G55" s="165">
        <v>0</v>
      </c>
      <c r="H55" s="165">
        <v>0</v>
      </c>
      <c r="I55" s="165">
        <v>0</v>
      </c>
      <c r="J55" s="147">
        <v>0</v>
      </c>
      <c r="K55" s="147">
        <v>0</v>
      </c>
      <c r="L55" s="147"/>
    </row>
    <row r="56" spans="1:12" ht="25.5">
      <c r="A56" s="227"/>
      <c r="B56" s="217"/>
      <c r="C56" s="217"/>
      <c r="D56" s="164" t="s">
        <v>169</v>
      </c>
      <c r="E56" s="165">
        <v>287654.48</v>
      </c>
      <c r="F56" s="175" t="s">
        <v>336</v>
      </c>
      <c r="G56" s="175" t="s">
        <v>336</v>
      </c>
      <c r="H56" s="175" t="s">
        <v>336</v>
      </c>
      <c r="I56" s="165">
        <v>287654.48</v>
      </c>
      <c r="J56" s="147">
        <v>100</v>
      </c>
      <c r="K56" s="147" t="s">
        <v>336</v>
      </c>
      <c r="L56" s="147"/>
    </row>
    <row r="57" spans="1:12">
      <c r="A57" s="227"/>
      <c r="B57" s="217"/>
      <c r="C57" s="217"/>
      <c r="D57" s="164" t="s">
        <v>7</v>
      </c>
      <c r="E57" s="165">
        <v>287654.48</v>
      </c>
      <c r="F57" s="165">
        <v>287654.48</v>
      </c>
      <c r="G57" s="165">
        <v>287654.48</v>
      </c>
      <c r="H57" s="165">
        <v>287654.15000000002</v>
      </c>
      <c r="I57" s="165">
        <v>287654.15000000002</v>
      </c>
      <c r="J57" s="147">
        <v>100</v>
      </c>
      <c r="K57" s="147">
        <v>100</v>
      </c>
      <c r="L57" s="147"/>
    </row>
    <row r="58" spans="1:12">
      <c r="A58" s="227"/>
      <c r="B58" s="217"/>
      <c r="C58" s="217"/>
      <c r="D58" s="164" t="s">
        <v>177</v>
      </c>
      <c r="E58" s="165">
        <v>0</v>
      </c>
      <c r="F58" s="175" t="s">
        <v>336</v>
      </c>
      <c r="G58" s="175" t="s">
        <v>336</v>
      </c>
      <c r="H58" s="175" t="s">
        <v>336</v>
      </c>
      <c r="I58" s="165">
        <v>0</v>
      </c>
      <c r="J58" s="147">
        <v>0</v>
      </c>
      <c r="K58" s="147" t="s">
        <v>336</v>
      </c>
      <c r="L58" s="147"/>
    </row>
    <row r="59" spans="1:12" ht="15">
      <c r="A59" s="227"/>
      <c r="B59" s="218"/>
      <c r="C59" s="218"/>
      <c r="D59" s="164" t="s">
        <v>178</v>
      </c>
      <c r="E59" s="150">
        <v>17319.2</v>
      </c>
      <c r="F59" s="175" t="s">
        <v>336</v>
      </c>
      <c r="G59" s="175" t="s">
        <v>336</v>
      </c>
      <c r="H59" s="175" t="s">
        <v>336</v>
      </c>
      <c r="I59" s="150">
        <v>17319.2</v>
      </c>
      <c r="J59" s="147">
        <v>100</v>
      </c>
      <c r="K59" s="147" t="s">
        <v>336</v>
      </c>
      <c r="L59" s="147"/>
    </row>
    <row r="60" spans="1:12" ht="15">
      <c r="A60" s="227"/>
      <c r="B60" s="158"/>
      <c r="C60" s="158"/>
      <c r="D60" s="164"/>
      <c r="E60" s="150"/>
      <c r="F60" s="175"/>
      <c r="G60" s="175"/>
      <c r="H60" s="175"/>
      <c r="I60" s="150"/>
      <c r="J60" s="147"/>
      <c r="K60" s="147"/>
      <c r="L60" s="147"/>
    </row>
    <row r="61" spans="1:12">
      <c r="A61" s="227"/>
      <c r="B61" s="244" t="s">
        <v>352</v>
      </c>
      <c r="C61" s="245"/>
      <c r="D61" s="245"/>
      <c r="E61" s="245"/>
      <c r="F61" s="245"/>
      <c r="G61" s="245"/>
      <c r="H61" s="245"/>
      <c r="I61" s="245"/>
      <c r="J61" s="245"/>
      <c r="K61" s="245"/>
      <c r="L61" s="245"/>
    </row>
    <row r="62" spans="1:12" ht="29.25" customHeight="1">
      <c r="A62" s="227"/>
      <c r="B62" s="244" t="s">
        <v>338</v>
      </c>
      <c r="C62" s="245"/>
      <c r="D62" s="245"/>
      <c r="E62" s="245"/>
      <c r="F62" s="245"/>
      <c r="G62" s="245"/>
      <c r="H62" s="245"/>
      <c r="I62" s="245"/>
      <c r="J62" s="245"/>
      <c r="K62" s="245"/>
      <c r="L62" s="245"/>
    </row>
    <row r="63" spans="1:12">
      <c r="A63" s="227"/>
      <c r="B63" s="219" t="s">
        <v>375</v>
      </c>
      <c r="C63" s="219" t="s">
        <v>315</v>
      </c>
      <c r="D63" s="164" t="s">
        <v>6</v>
      </c>
      <c r="E63" s="172">
        <f t="shared" ref="E63:E70" si="3">E71</f>
        <v>632065.92999999993</v>
      </c>
      <c r="F63" s="172" t="s">
        <v>346</v>
      </c>
      <c r="G63" s="172" t="s">
        <v>346</v>
      </c>
      <c r="H63" s="172" t="s">
        <v>346</v>
      </c>
      <c r="I63" s="172">
        <f>I64+I65+I66+I68+I70+I69</f>
        <v>632065.86</v>
      </c>
      <c r="J63" s="147">
        <v>100</v>
      </c>
      <c r="K63" s="147" t="s">
        <v>336</v>
      </c>
      <c r="L63" s="147"/>
    </row>
    <row r="64" spans="1:12">
      <c r="A64" s="227"/>
      <c r="B64" s="220"/>
      <c r="C64" s="220"/>
      <c r="D64" s="164" t="s">
        <v>176</v>
      </c>
      <c r="E64" s="165">
        <f t="shared" si="3"/>
        <v>0</v>
      </c>
      <c r="F64" s="165">
        <v>0</v>
      </c>
      <c r="G64" s="165">
        <v>0</v>
      </c>
      <c r="H64" s="165">
        <v>0</v>
      </c>
      <c r="I64" s="165">
        <v>0</v>
      </c>
      <c r="J64" s="147">
        <v>0</v>
      </c>
      <c r="K64" s="147">
        <v>0</v>
      </c>
      <c r="L64" s="147"/>
    </row>
    <row r="65" spans="1:12" ht="25.5">
      <c r="A65" s="227"/>
      <c r="B65" s="220"/>
      <c r="C65" s="220"/>
      <c r="D65" s="164" t="s">
        <v>328</v>
      </c>
      <c r="E65" s="165">
        <f t="shared" si="3"/>
        <v>0</v>
      </c>
      <c r="F65" s="165">
        <v>0</v>
      </c>
      <c r="G65" s="165">
        <v>0</v>
      </c>
      <c r="H65" s="165">
        <v>0</v>
      </c>
      <c r="I65" s="165">
        <v>0</v>
      </c>
      <c r="J65" s="147">
        <v>0</v>
      </c>
      <c r="K65" s="147">
        <v>0</v>
      </c>
      <c r="L65" s="147"/>
    </row>
    <row r="66" spans="1:12" ht="38.25">
      <c r="A66" s="227"/>
      <c r="B66" s="220"/>
      <c r="C66" s="220"/>
      <c r="D66" s="164" t="s">
        <v>329</v>
      </c>
      <c r="E66" s="165">
        <f t="shared" si="3"/>
        <v>0</v>
      </c>
      <c r="F66" s="165">
        <v>0</v>
      </c>
      <c r="G66" s="165">
        <v>0</v>
      </c>
      <c r="H66" s="165">
        <v>0</v>
      </c>
      <c r="I66" s="165">
        <v>0</v>
      </c>
      <c r="J66" s="147">
        <v>0</v>
      </c>
      <c r="K66" s="147">
        <v>0</v>
      </c>
      <c r="L66" s="147"/>
    </row>
    <row r="67" spans="1:12" ht="25.5">
      <c r="A67" s="227"/>
      <c r="B67" s="220"/>
      <c r="C67" s="220"/>
      <c r="D67" s="164" t="s">
        <v>169</v>
      </c>
      <c r="E67" s="165">
        <f>E75</f>
        <v>625322.92999999993</v>
      </c>
      <c r="F67" s="165" t="s">
        <v>346</v>
      </c>
      <c r="G67" s="165" t="s">
        <v>346</v>
      </c>
      <c r="H67" s="165" t="s">
        <v>346</v>
      </c>
      <c r="I67" s="165">
        <v>625322.92999999993</v>
      </c>
      <c r="J67" s="147">
        <v>100</v>
      </c>
      <c r="K67" s="147" t="s">
        <v>336</v>
      </c>
      <c r="L67" s="147"/>
    </row>
    <row r="68" spans="1:12">
      <c r="A68" s="227"/>
      <c r="B68" s="220"/>
      <c r="C68" s="220"/>
      <c r="D68" s="164" t="s">
        <v>7</v>
      </c>
      <c r="E68" s="174">
        <f t="shared" si="3"/>
        <v>178842.06</v>
      </c>
      <c r="F68" s="174">
        <v>178842.06</v>
      </c>
      <c r="G68" s="174">
        <v>178842.06</v>
      </c>
      <c r="H68" s="174">
        <v>178841.99</v>
      </c>
      <c r="I68" s="174">
        <v>178841.99</v>
      </c>
      <c r="J68" s="147">
        <v>100</v>
      </c>
      <c r="K68" s="147">
        <v>100</v>
      </c>
      <c r="L68" s="147"/>
    </row>
    <row r="69" spans="1:12">
      <c r="A69" s="227"/>
      <c r="B69" s="220"/>
      <c r="C69" s="220"/>
      <c r="D69" s="164" t="s">
        <v>177</v>
      </c>
      <c r="E69" s="165">
        <f t="shared" si="3"/>
        <v>446480.87</v>
      </c>
      <c r="F69" s="165" t="s">
        <v>346</v>
      </c>
      <c r="G69" s="165" t="s">
        <v>346</v>
      </c>
      <c r="H69" s="165" t="s">
        <v>346</v>
      </c>
      <c r="I69" s="165">
        <v>446480.87</v>
      </c>
      <c r="J69" s="147">
        <v>100</v>
      </c>
      <c r="K69" s="147" t="s">
        <v>336</v>
      </c>
      <c r="L69" s="147"/>
    </row>
    <row r="70" spans="1:12">
      <c r="A70" s="227"/>
      <c r="B70" s="221"/>
      <c r="C70" s="221"/>
      <c r="D70" s="164" t="s">
        <v>178</v>
      </c>
      <c r="E70" s="165">
        <f t="shared" si="3"/>
        <v>6743</v>
      </c>
      <c r="F70" s="165" t="s">
        <v>346</v>
      </c>
      <c r="G70" s="165" t="s">
        <v>346</v>
      </c>
      <c r="H70" s="165" t="s">
        <v>346</v>
      </c>
      <c r="I70" s="165">
        <v>6743</v>
      </c>
      <c r="J70" s="147">
        <v>100</v>
      </c>
      <c r="K70" s="147" t="s">
        <v>336</v>
      </c>
      <c r="L70" s="147"/>
    </row>
    <row r="71" spans="1:12">
      <c r="A71" s="227"/>
      <c r="B71" s="216" t="s">
        <v>411</v>
      </c>
      <c r="C71" s="216" t="s">
        <v>315</v>
      </c>
      <c r="D71" s="164" t="s">
        <v>6</v>
      </c>
      <c r="E71" s="165">
        <v>632065.92999999993</v>
      </c>
      <c r="F71" s="165" t="s">
        <v>346</v>
      </c>
      <c r="G71" s="165" t="s">
        <v>346</v>
      </c>
      <c r="H71" s="165" t="s">
        <v>346</v>
      </c>
      <c r="I71" s="165">
        <v>632065.92999999993</v>
      </c>
      <c r="J71" s="147">
        <v>100</v>
      </c>
      <c r="K71" s="147" t="s">
        <v>336</v>
      </c>
      <c r="L71" s="147"/>
    </row>
    <row r="72" spans="1:12">
      <c r="A72" s="227"/>
      <c r="B72" s="217"/>
      <c r="C72" s="217"/>
      <c r="D72" s="164" t="s">
        <v>176</v>
      </c>
      <c r="E72" s="165">
        <v>0</v>
      </c>
      <c r="F72" s="165">
        <v>0</v>
      </c>
      <c r="G72" s="165">
        <v>0</v>
      </c>
      <c r="H72" s="165">
        <v>0</v>
      </c>
      <c r="I72" s="165">
        <v>0</v>
      </c>
      <c r="J72" s="147">
        <v>0</v>
      </c>
      <c r="K72" s="147">
        <v>0</v>
      </c>
      <c r="L72" s="147"/>
    </row>
    <row r="73" spans="1:12" ht="25.5">
      <c r="A73" s="227"/>
      <c r="B73" s="217"/>
      <c r="C73" s="217"/>
      <c r="D73" s="164" t="s">
        <v>328</v>
      </c>
      <c r="E73" s="165">
        <v>0</v>
      </c>
      <c r="F73" s="165">
        <v>0</v>
      </c>
      <c r="G73" s="165">
        <v>0</v>
      </c>
      <c r="H73" s="165">
        <v>0</v>
      </c>
      <c r="I73" s="165">
        <v>0</v>
      </c>
      <c r="J73" s="147">
        <v>0</v>
      </c>
      <c r="K73" s="147">
        <v>0</v>
      </c>
      <c r="L73" s="147"/>
    </row>
    <row r="74" spans="1:12" ht="38.25">
      <c r="A74" s="227"/>
      <c r="B74" s="217"/>
      <c r="C74" s="217"/>
      <c r="D74" s="164" t="s">
        <v>329</v>
      </c>
      <c r="E74" s="165">
        <v>0</v>
      </c>
      <c r="F74" s="165">
        <v>0</v>
      </c>
      <c r="G74" s="165">
        <v>0</v>
      </c>
      <c r="H74" s="165">
        <v>0</v>
      </c>
      <c r="I74" s="165">
        <v>0</v>
      </c>
      <c r="J74" s="147">
        <v>0</v>
      </c>
      <c r="K74" s="147">
        <v>0</v>
      </c>
      <c r="L74" s="147"/>
    </row>
    <row r="75" spans="1:12" ht="25.5">
      <c r="A75" s="227"/>
      <c r="B75" s="217"/>
      <c r="C75" s="217"/>
      <c r="D75" s="164" t="s">
        <v>169</v>
      </c>
      <c r="E75" s="165">
        <f>E76+E77</f>
        <v>625322.92999999993</v>
      </c>
      <c r="F75" s="165" t="s">
        <v>346</v>
      </c>
      <c r="G75" s="165" t="s">
        <v>346</v>
      </c>
      <c r="H75" s="165" t="s">
        <v>346</v>
      </c>
      <c r="I75" s="165">
        <f>I76+I77</f>
        <v>625322.86</v>
      </c>
      <c r="J75" s="147">
        <v>100</v>
      </c>
      <c r="K75" s="147" t="s">
        <v>336</v>
      </c>
      <c r="L75" s="147"/>
    </row>
    <row r="76" spans="1:12">
      <c r="A76" s="227"/>
      <c r="B76" s="217"/>
      <c r="C76" s="217"/>
      <c r="D76" s="164" t="s">
        <v>7</v>
      </c>
      <c r="E76" s="165">
        <v>178842.06</v>
      </c>
      <c r="F76" s="165">
        <v>178842.06</v>
      </c>
      <c r="G76" s="165">
        <v>178842.06</v>
      </c>
      <c r="H76" s="174">
        <v>178841.99</v>
      </c>
      <c r="I76" s="174">
        <v>178841.99</v>
      </c>
      <c r="J76" s="147">
        <v>100</v>
      </c>
      <c r="K76" s="147">
        <v>100</v>
      </c>
      <c r="L76" s="147"/>
    </row>
    <row r="77" spans="1:12" ht="15">
      <c r="A77" s="227"/>
      <c r="B77" s="217"/>
      <c r="C77" s="217"/>
      <c r="D77" s="164" t="s">
        <v>177</v>
      </c>
      <c r="E77" s="150">
        <v>446480.87</v>
      </c>
      <c r="F77" s="150" t="s">
        <v>346</v>
      </c>
      <c r="G77" s="150" t="s">
        <v>346</v>
      </c>
      <c r="H77" s="150" t="s">
        <v>346</v>
      </c>
      <c r="I77" s="150">
        <v>446480.87</v>
      </c>
      <c r="J77" s="147">
        <v>100</v>
      </c>
      <c r="K77" s="147" t="s">
        <v>336</v>
      </c>
      <c r="L77" s="147"/>
    </row>
    <row r="78" spans="1:12" ht="15">
      <c r="A78" s="227"/>
      <c r="B78" s="218"/>
      <c r="C78" s="218"/>
      <c r="D78" s="164" t="s">
        <v>178</v>
      </c>
      <c r="E78" s="150">
        <v>6743</v>
      </c>
      <c r="F78" s="150" t="s">
        <v>346</v>
      </c>
      <c r="G78" s="150" t="s">
        <v>346</v>
      </c>
      <c r="H78" s="150" t="s">
        <v>346</v>
      </c>
      <c r="I78" s="150">
        <v>6743</v>
      </c>
      <c r="J78" s="147">
        <v>100</v>
      </c>
      <c r="K78" s="147" t="s">
        <v>336</v>
      </c>
      <c r="L78" s="147"/>
    </row>
    <row r="79" spans="1:12" ht="31.5" customHeight="1">
      <c r="A79" s="227"/>
      <c r="B79" s="261" t="s">
        <v>426</v>
      </c>
      <c r="C79" s="262"/>
      <c r="D79" s="262"/>
      <c r="E79" s="262"/>
      <c r="F79" s="262"/>
      <c r="G79" s="262"/>
      <c r="H79" s="262"/>
      <c r="I79" s="262"/>
      <c r="J79" s="262"/>
      <c r="K79" s="262"/>
      <c r="L79" s="262"/>
    </row>
    <row r="80" spans="1:12" ht="29.25" customHeight="1">
      <c r="A80" s="227"/>
      <c r="B80" s="244" t="s">
        <v>338</v>
      </c>
      <c r="C80" s="245"/>
      <c r="D80" s="245"/>
      <c r="E80" s="245"/>
      <c r="F80" s="245"/>
      <c r="G80" s="245"/>
      <c r="H80" s="245"/>
      <c r="I80" s="245"/>
      <c r="J80" s="245"/>
      <c r="K80" s="245"/>
      <c r="L80" s="245"/>
    </row>
    <row r="81" spans="1:12">
      <c r="A81" s="227"/>
      <c r="B81" s="219" t="s">
        <v>376</v>
      </c>
      <c r="C81" s="219" t="s">
        <v>315</v>
      </c>
      <c r="D81" s="164" t="s">
        <v>6</v>
      </c>
      <c r="E81" s="172">
        <f>E89</f>
        <v>1411594.71</v>
      </c>
      <c r="F81" s="172" t="s">
        <v>346</v>
      </c>
      <c r="G81" s="172" t="s">
        <v>346</v>
      </c>
      <c r="H81" s="172" t="s">
        <v>346</v>
      </c>
      <c r="I81" s="172">
        <f>I89</f>
        <v>1411586.3900000001</v>
      </c>
      <c r="J81" s="147">
        <v>100</v>
      </c>
      <c r="K81" s="147" t="s">
        <v>336</v>
      </c>
      <c r="L81" s="147"/>
    </row>
    <row r="82" spans="1:12">
      <c r="A82" s="227"/>
      <c r="B82" s="220"/>
      <c r="C82" s="220"/>
      <c r="D82" s="164" t="s">
        <v>176</v>
      </c>
      <c r="E82" s="165">
        <v>0</v>
      </c>
      <c r="F82" s="165">
        <v>0</v>
      </c>
      <c r="G82" s="165">
        <v>0</v>
      </c>
      <c r="H82" s="165">
        <v>0</v>
      </c>
      <c r="I82" s="165">
        <v>0</v>
      </c>
      <c r="J82" s="147">
        <v>0</v>
      </c>
      <c r="K82" s="147">
        <v>0</v>
      </c>
      <c r="L82" s="147"/>
    </row>
    <row r="83" spans="1:12" ht="25.5">
      <c r="A83" s="227"/>
      <c r="B83" s="220"/>
      <c r="C83" s="220"/>
      <c r="D83" s="164" t="s">
        <v>328</v>
      </c>
      <c r="E83" s="165">
        <v>0</v>
      </c>
      <c r="F83" s="165">
        <v>0</v>
      </c>
      <c r="G83" s="165">
        <v>0</v>
      </c>
      <c r="H83" s="165">
        <v>0</v>
      </c>
      <c r="I83" s="165">
        <v>0</v>
      </c>
      <c r="J83" s="147">
        <v>0</v>
      </c>
      <c r="K83" s="147">
        <v>0</v>
      </c>
      <c r="L83" s="147"/>
    </row>
    <row r="84" spans="1:12" ht="38.25">
      <c r="A84" s="227"/>
      <c r="B84" s="220"/>
      <c r="C84" s="220"/>
      <c r="D84" s="164" t="s">
        <v>329</v>
      </c>
      <c r="E84" s="165">
        <v>0</v>
      </c>
      <c r="F84" s="165">
        <v>0</v>
      </c>
      <c r="G84" s="165">
        <v>0</v>
      </c>
      <c r="H84" s="165">
        <v>0</v>
      </c>
      <c r="I84" s="165">
        <v>0</v>
      </c>
      <c r="J84" s="147">
        <v>0</v>
      </c>
      <c r="K84" s="147">
        <v>0</v>
      </c>
      <c r="L84" s="147"/>
    </row>
    <row r="85" spans="1:12" ht="25.5">
      <c r="A85" s="227"/>
      <c r="B85" s="220"/>
      <c r="C85" s="220"/>
      <c r="D85" s="164" t="s">
        <v>169</v>
      </c>
      <c r="E85" s="165">
        <f>E86+E87</f>
        <v>1394319.6099999999</v>
      </c>
      <c r="F85" s="165" t="s">
        <v>346</v>
      </c>
      <c r="G85" s="165" t="s">
        <v>346</v>
      </c>
      <c r="H85" s="165" t="s">
        <v>346</v>
      </c>
      <c r="I85" s="165">
        <f>I86+I87</f>
        <v>1394319.6099999999</v>
      </c>
      <c r="J85" s="147">
        <v>100</v>
      </c>
      <c r="K85" s="147" t="s">
        <v>336</v>
      </c>
      <c r="L85" s="147"/>
    </row>
    <row r="86" spans="1:12">
      <c r="A86" s="227"/>
      <c r="B86" s="220"/>
      <c r="C86" s="220"/>
      <c r="D86" s="164" t="s">
        <v>7</v>
      </c>
      <c r="E86" s="165">
        <f>E94</f>
        <v>247500.71</v>
      </c>
      <c r="F86" s="165">
        <v>247500.71</v>
      </c>
      <c r="G86" s="165">
        <v>247500.71</v>
      </c>
      <c r="H86" s="165">
        <v>247500.71</v>
      </c>
      <c r="I86" s="165">
        <v>247500.71</v>
      </c>
      <c r="J86" s="147">
        <v>100</v>
      </c>
      <c r="K86" s="147">
        <v>100</v>
      </c>
      <c r="L86" s="147"/>
    </row>
    <row r="87" spans="1:12">
      <c r="A87" s="227"/>
      <c r="B87" s="220"/>
      <c r="C87" s="220"/>
      <c r="D87" s="164" t="s">
        <v>177</v>
      </c>
      <c r="E87" s="165">
        <f>E95</f>
        <v>1146818.8999999999</v>
      </c>
      <c r="F87" s="165" t="s">
        <v>346</v>
      </c>
      <c r="G87" s="165" t="s">
        <v>346</v>
      </c>
      <c r="H87" s="165" t="s">
        <v>346</v>
      </c>
      <c r="I87" s="165">
        <v>1146818.8999999999</v>
      </c>
      <c r="J87" s="147">
        <v>100</v>
      </c>
      <c r="K87" s="147" t="s">
        <v>336</v>
      </c>
      <c r="L87" s="147"/>
    </row>
    <row r="88" spans="1:12">
      <c r="A88" s="227"/>
      <c r="B88" s="221"/>
      <c r="C88" s="221"/>
      <c r="D88" s="164" t="s">
        <v>178</v>
      </c>
      <c r="E88" s="165">
        <f>E96</f>
        <v>17275.099999999999</v>
      </c>
      <c r="F88" s="165" t="s">
        <v>346</v>
      </c>
      <c r="G88" s="165" t="s">
        <v>346</v>
      </c>
      <c r="H88" s="165" t="s">
        <v>346</v>
      </c>
      <c r="I88" s="165">
        <v>17275.099999999999</v>
      </c>
      <c r="J88" s="147">
        <v>100</v>
      </c>
      <c r="K88" s="147" t="s">
        <v>336</v>
      </c>
      <c r="L88" s="147"/>
    </row>
    <row r="89" spans="1:12">
      <c r="A89" s="227"/>
      <c r="B89" s="216" t="s">
        <v>412</v>
      </c>
      <c r="C89" s="219" t="s">
        <v>315</v>
      </c>
      <c r="D89" s="164" t="s">
        <v>6</v>
      </c>
      <c r="E89" s="165">
        <v>1411594.71</v>
      </c>
      <c r="F89" s="165" t="s">
        <v>346</v>
      </c>
      <c r="G89" s="165" t="s">
        <v>346</v>
      </c>
      <c r="H89" s="165" t="s">
        <v>346</v>
      </c>
      <c r="I89" s="165">
        <f>I94+I95+I96</f>
        <v>1411586.3900000001</v>
      </c>
      <c r="J89" s="279">
        <v>100</v>
      </c>
      <c r="K89" s="147" t="s">
        <v>336</v>
      </c>
      <c r="L89" s="147"/>
    </row>
    <row r="90" spans="1:12">
      <c r="A90" s="227"/>
      <c r="B90" s="217"/>
      <c r="C90" s="220"/>
      <c r="D90" s="164" t="s">
        <v>176</v>
      </c>
      <c r="E90" s="165">
        <v>0</v>
      </c>
      <c r="F90" s="165">
        <v>0</v>
      </c>
      <c r="G90" s="165">
        <v>0</v>
      </c>
      <c r="H90" s="165">
        <v>0</v>
      </c>
      <c r="I90" s="165">
        <v>0</v>
      </c>
      <c r="J90" s="147">
        <v>0</v>
      </c>
      <c r="K90" s="147">
        <v>0</v>
      </c>
      <c r="L90" s="147"/>
    </row>
    <row r="91" spans="1:12" ht="25.5">
      <c r="A91" s="227"/>
      <c r="B91" s="217"/>
      <c r="C91" s="220"/>
      <c r="D91" s="164" t="s">
        <v>328</v>
      </c>
      <c r="E91" s="165">
        <v>0</v>
      </c>
      <c r="F91" s="165">
        <v>0</v>
      </c>
      <c r="G91" s="165">
        <v>0</v>
      </c>
      <c r="H91" s="165">
        <v>0</v>
      </c>
      <c r="I91" s="165">
        <v>0</v>
      </c>
      <c r="J91" s="147">
        <v>0</v>
      </c>
      <c r="K91" s="147">
        <v>0</v>
      </c>
      <c r="L91" s="147"/>
    </row>
    <row r="92" spans="1:12" ht="38.25">
      <c r="A92" s="227"/>
      <c r="B92" s="217"/>
      <c r="C92" s="220"/>
      <c r="D92" s="164" t="s">
        <v>329</v>
      </c>
      <c r="E92" s="165">
        <v>0</v>
      </c>
      <c r="F92" s="165">
        <v>0</v>
      </c>
      <c r="G92" s="165">
        <v>0</v>
      </c>
      <c r="H92" s="165">
        <v>0</v>
      </c>
      <c r="I92" s="165">
        <v>0</v>
      </c>
      <c r="J92" s="147">
        <v>0</v>
      </c>
      <c r="K92" s="147">
        <v>0</v>
      </c>
      <c r="L92" s="147"/>
    </row>
    <row r="93" spans="1:12" ht="25.5">
      <c r="A93" s="227"/>
      <c r="B93" s="217"/>
      <c r="C93" s="220"/>
      <c r="D93" s="164" t="s">
        <v>169</v>
      </c>
      <c r="E93" s="165">
        <v>1394319.6099999999</v>
      </c>
      <c r="F93" s="165" t="s">
        <v>346</v>
      </c>
      <c r="G93" s="165" t="s">
        <v>346</v>
      </c>
      <c r="H93" s="165" t="s">
        <v>346</v>
      </c>
      <c r="I93" s="165">
        <v>1394319.6099999999</v>
      </c>
      <c r="J93" s="147">
        <f>I93/E93*100</f>
        <v>100</v>
      </c>
      <c r="K93" s="147" t="s">
        <v>336</v>
      </c>
      <c r="L93" s="147"/>
    </row>
    <row r="94" spans="1:12">
      <c r="A94" s="227"/>
      <c r="B94" s="217"/>
      <c r="C94" s="220"/>
      <c r="D94" s="164" t="s">
        <v>7</v>
      </c>
      <c r="E94" s="165">
        <v>247500.71</v>
      </c>
      <c r="F94" s="165">
        <v>247500.71</v>
      </c>
      <c r="G94" s="165">
        <v>247500.71</v>
      </c>
      <c r="H94" s="165">
        <v>247492.39</v>
      </c>
      <c r="I94" s="165">
        <v>247492.39</v>
      </c>
      <c r="J94" s="279">
        <f>I94/E94*100</f>
        <v>99.996638393481788</v>
      </c>
      <c r="K94" s="147">
        <v>100</v>
      </c>
      <c r="L94" s="147"/>
    </row>
    <row r="95" spans="1:12">
      <c r="A95" s="227"/>
      <c r="B95" s="217"/>
      <c r="C95" s="220"/>
      <c r="D95" s="164" t="s">
        <v>177</v>
      </c>
      <c r="E95" s="165">
        <v>1146818.8999999999</v>
      </c>
      <c r="F95" s="165" t="s">
        <v>346</v>
      </c>
      <c r="G95" s="165" t="s">
        <v>346</v>
      </c>
      <c r="H95" s="165" t="s">
        <v>346</v>
      </c>
      <c r="I95" s="165">
        <v>1146818.8999999999</v>
      </c>
      <c r="J95" s="147">
        <f t="shared" ref="J95:J96" si="4">I95/E95*100</f>
        <v>100</v>
      </c>
      <c r="K95" s="147" t="s">
        <v>336</v>
      </c>
      <c r="L95" s="147"/>
    </row>
    <row r="96" spans="1:12">
      <c r="A96" s="253"/>
      <c r="B96" s="218"/>
      <c r="C96" s="221"/>
      <c r="D96" s="164" t="s">
        <v>178</v>
      </c>
      <c r="E96" s="165">
        <v>17275.099999999999</v>
      </c>
      <c r="F96" s="165" t="s">
        <v>346</v>
      </c>
      <c r="G96" s="165" t="s">
        <v>346</v>
      </c>
      <c r="H96" s="165" t="s">
        <v>346</v>
      </c>
      <c r="I96" s="165">
        <v>17275.099999999999</v>
      </c>
      <c r="J96" s="147">
        <f t="shared" si="4"/>
        <v>100</v>
      </c>
      <c r="K96" s="147" t="s">
        <v>336</v>
      </c>
      <c r="L96" s="147"/>
    </row>
    <row r="97" spans="1:12" s="208" customFormat="1" ht="21.75" customHeight="1">
      <c r="A97" s="207"/>
      <c r="B97" s="261" t="s">
        <v>407</v>
      </c>
      <c r="C97" s="262"/>
      <c r="D97" s="262"/>
      <c r="E97" s="262"/>
      <c r="F97" s="262"/>
      <c r="G97" s="262"/>
      <c r="H97" s="262"/>
      <c r="I97" s="262"/>
      <c r="J97" s="262"/>
      <c r="K97" s="262"/>
      <c r="L97" s="262"/>
    </row>
    <row r="98" spans="1:12" ht="27" customHeight="1">
      <c r="A98" s="160"/>
      <c r="B98" s="244" t="s">
        <v>338</v>
      </c>
      <c r="C98" s="245"/>
      <c r="D98" s="245"/>
      <c r="E98" s="245"/>
      <c r="F98" s="245"/>
      <c r="G98" s="245"/>
      <c r="H98" s="245"/>
      <c r="I98" s="245"/>
      <c r="J98" s="245"/>
      <c r="K98" s="245"/>
      <c r="L98" s="245"/>
    </row>
    <row r="99" spans="1:12" ht="13.5" customHeight="1">
      <c r="A99" s="227"/>
      <c r="B99" s="219" t="s">
        <v>314</v>
      </c>
      <c r="C99" s="219" t="s">
        <v>315</v>
      </c>
      <c r="D99" s="164" t="s">
        <v>316</v>
      </c>
      <c r="E99" s="165">
        <f>E107+E115+E123</f>
        <v>2073691.61</v>
      </c>
      <c r="F99" s="165" t="s">
        <v>346</v>
      </c>
      <c r="G99" s="165" t="s">
        <v>346</v>
      </c>
      <c r="H99" s="165" t="s">
        <v>346</v>
      </c>
      <c r="I99" s="165">
        <f>I104+I105+I106</f>
        <v>2073309.3</v>
      </c>
      <c r="J99" s="212">
        <v>99.98</v>
      </c>
      <c r="K99" s="147" t="s">
        <v>336</v>
      </c>
      <c r="L99" s="147"/>
    </row>
    <row r="100" spans="1:12">
      <c r="A100" s="227"/>
      <c r="B100" s="220"/>
      <c r="C100" s="220"/>
      <c r="D100" s="164" t="s">
        <v>176</v>
      </c>
      <c r="E100" s="165">
        <v>0</v>
      </c>
      <c r="F100" s="165">
        <v>0</v>
      </c>
      <c r="G100" s="165">
        <v>0</v>
      </c>
      <c r="H100" s="165">
        <v>0</v>
      </c>
      <c r="I100" s="165">
        <v>0</v>
      </c>
      <c r="J100" s="147">
        <v>0</v>
      </c>
      <c r="K100" s="147">
        <v>0</v>
      </c>
      <c r="L100" s="147"/>
    </row>
    <row r="101" spans="1:12" ht="25.5">
      <c r="A101" s="227"/>
      <c r="B101" s="220"/>
      <c r="C101" s="220"/>
      <c r="D101" s="164" t="s">
        <v>328</v>
      </c>
      <c r="E101" s="165">
        <v>0</v>
      </c>
      <c r="F101" s="165">
        <v>0</v>
      </c>
      <c r="G101" s="165">
        <v>0</v>
      </c>
      <c r="H101" s="165">
        <v>0</v>
      </c>
      <c r="I101" s="165">
        <v>0</v>
      </c>
      <c r="J101" s="147">
        <v>0</v>
      </c>
      <c r="K101" s="147">
        <v>0</v>
      </c>
      <c r="L101" s="147"/>
    </row>
    <row r="102" spans="1:12" ht="38.25">
      <c r="A102" s="227"/>
      <c r="B102" s="220"/>
      <c r="C102" s="220"/>
      <c r="D102" s="164" t="s">
        <v>329</v>
      </c>
      <c r="E102" s="165">
        <v>0</v>
      </c>
      <c r="F102" s="165">
        <v>0</v>
      </c>
      <c r="G102" s="165">
        <v>0</v>
      </c>
      <c r="H102" s="165">
        <v>0</v>
      </c>
      <c r="I102" s="165">
        <v>0</v>
      </c>
      <c r="J102" s="147">
        <v>0</v>
      </c>
      <c r="K102" s="147">
        <v>0</v>
      </c>
      <c r="L102" s="147"/>
    </row>
    <row r="103" spans="1:12" ht="25.5">
      <c r="A103" s="227"/>
      <c r="B103" s="220"/>
      <c r="C103" s="220"/>
      <c r="D103" s="164" t="s">
        <v>169</v>
      </c>
      <c r="E103" s="165">
        <f>E111+E119+E127</f>
        <v>2060600.31</v>
      </c>
      <c r="F103" s="165" t="s">
        <v>346</v>
      </c>
      <c r="G103" s="165" t="s">
        <v>346</v>
      </c>
      <c r="H103" s="165" t="s">
        <v>346</v>
      </c>
      <c r="I103" s="165">
        <f>I111+I119+I127</f>
        <v>2060226.25</v>
      </c>
      <c r="J103" s="212">
        <v>99.98</v>
      </c>
      <c r="K103" s="147" t="s">
        <v>336</v>
      </c>
      <c r="L103" s="147"/>
    </row>
    <row r="104" spans="1:12">
      <c r="A104" s="227"/>
      <c r="B104" s="220"/>
      <c r="C104" s="220"/>
      <c r="D104" s="164" t="s">
        <v>7</v>
      </c>
      <c r="E104" s="165">
        <f>E112+E120+E128</f>
        <v>1425963.2100000002</v>
      </c>
      <c r="F104" s="165">
        <v>1425963.2100000002</v>
      </c>
      <c r="G104" s="165">
        <v>1425963.2100000002</v>
      </c>
      <c r="H104" s="165">
        <f>H112+H120+H128</f>
        <v>1425580.9000000001</v>
      </c>
      <c r="I104" s="165">
        <f>I112+I120+I128</f>
        <v>1425580.9000000001</v>
      </c>
      <c r="J104" s="147">
        <f t="shared" ref="J104:J106" si="5">I104/E104*100</f>
        <v>99.973189350376018</v>
      </c>
      <c r="K104" s="147">
        <v>100</v>
      </c>
      <c r="L104" s="147"/>
    </row>
    <row r="105" spans="1:12">
      <c r="A105" s="227"/>
      <c r="B105" s="220"/>
      <c r="C105" s="220"/>
      <c r="D105" s="164" t="s">
        <v>177</v>
      </c>
      <c r="E105" s="165">
        <f>E113+E121+E129</f>
        <v>634637.1</v>
      </c>
      <c r="F105" s="165" t="s">
        <v>346</v>
      </c>
      <c r="G105" s="165" t="s">
        <v>346</v>
      </c>
      <c r="H105" s="165" t="s">
        <v>346</v>
      </c>
      <c r="I105" s="165">
        <f>I113+I121+I129</f>
        <v>634637.1</v>
      </c>
      <c r="J105" s="147">
        <f t="shared" si="5"/>
        <v>100</v>
      </c>
      <c r="K105" s="147" t="s">
        <v>336</v>
      </c>
      <c r="L105" s="147"/>
    </row>
    <row r="106" spans="1:12">
      <c r="A106" s="227"/>
      <c r="B106" s="221"/>
      <c r="C106" s="221"/>
      <c r="D106" s="164" t="s">
        <v>178</v>
      </c>
      <c r="E106" s="165">
        <f>E114+E122+E130</f>
        <v>13091.3</v>
      </c>
      <c r="F106" s="165" t="s">
        <v>346</v>
      </c>
      <c r="G106" s="165" t="s">
        <v>346</v>
      </c>
      <c r="H106" s="165" t="s">
        <v>346</v>
      </c>
      <c r="I106" s="165">
        <f>I114+I122+I130</f>
        <v>13091.3</v>
      </c>
      <c r="J106" s="147">
        <f t="shared" si="5"/>
        <v>100</v>
      </c>
      <c r="K106" s="147" t="s">
        <v>336</v>
      </c>
      <c r="L106" s="147"/>
    </row>
    <row r="107" spans="1:12">
      <c r="A107" s="227"/>
      <c r="B107" s="216" t="s">
        <v>413</v>
      </c>
      <c r="C107" s="219" t="s">
        <v>315</v>
      </c>
      <c r="D107" s="164" t="s">
        <v>316</v>
      </c>
      <c r="E107" s="165">
        <f>E108+E109+E110+E112+E113+E114</f>
        <v>2055809.01</v>
      </c>
      <c r="F107" s="165" t="s">
        <v>346</v>
      </c>
      <c r="G107" s="165" t="s">
        <v>346</v>
      </c>
      <c r="H107" s="165" t="s">
        <v>346</v>
      </c>
      <c r="I107" s="165">
        <f>I108+I109+I110+I112+I113+I114</f>
        <v>2055800.76</v>
      </c>
      <c r="J107" s="279">
        <f>I107/E107*100</f>
        <v>99.999598698130029</v>
      </c>
      <c r="K107" s="147" t="s">
        <v>336</v>
      </c>
      <c r="L107" s="147"/>
    </row>
    <row r="108" spans="1:12">
      <c r="A108" s="227"/>
      <c r="B108" s="217"/>
      <c r="C108" s="220"/>
      <c r="D108" s="164" t="s">
        <v>176</v>
      </c>
      <c r="E108" s="165">
        <v>0</v>
      </c>
      <c r="F108" s="165">
        <v>0</v>
      </c>
      <c r="G108" s="165">
        <v>0</v>
      </c>
      <c r="H108" s="165">
        <v>0</v>
      </c>
      <c r="I108" s="165">
        <v>0</v>
      </c>
      <c r="J108" s="147">
        <v>0</v>
      </c>
      <c r="K108" s="147">
        <v>0</v>
      </c>
      <c r="L108" s="147"/>
    </row>
    <row r="109" spans="1:12" ht="25.5">
      <c r="A109" s="227"/>
      <c r="B109" s="217"/>
      <c r="C109" s="220"/>
      <c r="D109" s="164" t="s">
        <v>328</v>
      </c>
      <c r="E109" s="165">
        <v>0</v>
      </c>
      <c r="F109" s="165">
        <v>0</v>
      </c>
      <c r="G109" s="165">
        <v>0</v>
      </c>
      <c r="H109" s="165">
        <v>0</v>
      </c>
      <c r="I109" s="165">
        <v>0</v>
      </c>
      <c r="J109" s="147">
        <v>0</v>
      </c>
      <c r="K109" s="147">
        <v>0</v>
      </c>
      <c r="L109" s="147"/>
    </row>
    <row r="110" spans="1:12" ht="38.25">
      <c r="A110" s="227"/>
      <c r="B110" s="217"/>
      <c r="C110" s="220"/>
      <c r="D110" s="164" t="s">
        <v>329</v>
      </c>
      <c r="E110" s="165">
        <v>0</v>
      </c>
      <c r="F110" s="165">
        <v>0</v>
      </c>
      <c r="G110" s="165">
        <v>0</v>
      </c>
      <c r="H110" s="165">
        <v>0</v>
      </c>
      <c r="I110" s="165">
        <v>0</v>
      </c>
      <c r="J110" s="147">
        <v>0</v>
      </c>
      <c r="K110" s="147">
        <v>0</v>
      </c>
      <c r="L110" s="147"/>
    </row>
    <row r="111" spans="1:12" ht="25.5">
      <c r="A111" s="227"/>
      <c r="B111" s="217"/>
      <c r="C111" s="220"/>
      <c r="D111" s="164" t="s">
        <v>169</v>
      </c>
      <c r="E111" s="165">
        <v>2042717.71</v>
      </c>
      <c r="F111" s="165" t="s">
        <v>346</v>
      </c>
      <c r="G111" s="165" t="s">
        <v>346</v>
      </c>
      <c r="H111" s="165" t="s">
        <v>346</v>
      </c>
      <c r="I111" s="165">
        <v>2042717.71</v>
      </c>
      <c r="J111" s="147">
        <f t="shared" ref="J111:J115" si="6">I111/E111*100</f>
        <v>100</v>
      </c>
      <c r="K111" s="147" t="s">
        <v>336</v>
      </c>
      <c r="L111" s="147"/>
    </row>
    <row r="112" spans="1:12">
      <c r="A112" s="227"/>
      <c r="B112" s="217"/>
      <c r="C112" s="220"/>
      <c r="D112" s="164" t="s">
        <v>7</v>
      </c>
      <c r="E112" s="165">
        <v>1408080.61</v>
      </c>
      <c r="F112" s="165">
        <v>1408080.61</v>
      </c>
      <c r="G112" s="165">
        <v>1408080.61</v>
      </c>
      <c r="H112" s="165">
        <v>1408072.36</v>
      </c>
      <c r="I112" s="165">
        <v>1408072.36</v>
      </c>
      <c r="J112" s="279">
        <f>I112/E112*100</f>
        <v>99.999414096043836</v>
      </c>
      <c r="K112" s="147">
        <v>100</v>
      </c>
      <c r="L112" s="147"/>
    </row>
    <row r="113" spans="1:12" ht="15">
      <c r="A113" s="227"/>
      <c r="B113" s="217"/>
      <c r="C113" s="220"/>
      <c r="D113" s="164" t="s">
        <v>177</v>
      </c>
      <c r="E113" s="150">
        <v>634637.1</v>
      </c>
      <c r="F113" s="150" t="s">
        <v>346</v>
      </c>
      <c r="G113" s="150" t="s">
        <v>346</v>
      </c>
      <c r="H113" s="150" t="s">
        <v>346</v>
      </c>
      <c r="I113" s="150">
        <v>634637.1</v>
      </c>
      <c r="J113" s="147">
        <f t="shared" si="6"/>
        <v>100</v>
      </c>
      <c r="K113" s="147" t="s">
        <v>336</v>
      </c>
      <c r="L113" s="147"/>
    </row>
    <row r="114" spans="1:12" ht="15">
      <c r="A114" s="227"/>
      <c r="B114" s="218"/>
      <c r="C114" s="221"/>
      <c r="D114" s="164" t="s">
        <v>178</v>
      </c>
      <c r="E114" s="150">
        <v>13091.3</v>
      </c>
      <c r="F114" s="150" t="s">
        <v>346</v>
      </c>
      <c r="G114" s="150" t="s">
        <v>346</v>
      </c>
      <c r="H114" s="150" t="s">
        <v>346</v>
      </c>
      <c r="I114" s="150">
        <v>13091.3</v>
      </c>
      <c r="J114" s="147">
        <f t="shared" si="6"/>
        <v>100</v>
      </c>
      <c r="K114" s="147" t="s">
        <v>336</v>
      </c>
      <c r="L114" s="147"/>
    </row>
    <row r="115" spans="1:12" ht="15">
      <c r="A115" s="227"/>
      <c r="B115" s="216" t="s">
        <v>414</v>
      </c>
      <c r="C115" s="219" t="s">
        <v>315</v>
      </c>
      <c r="D115" s="164" t="s">
        <v>316</v>
      </c>
      <c r="E115" s="165">
        <v>8221.7800000000007</v>
      </c>
      <c r="F115" s="150" t="s">
        <v>346</v>
      </c>
      <c r="G115" s="150" t="s">
        <v>346</v>
      </c>
      <c r="H115" s="150" t="s">
        <v>346</v>
      </c>
      <c r="I115" s="165">
        <f>I120+I121+I122</f>
        <v>8090.33</v>
      </c>
      <c r="J115" s="147">
        <f t="shared" si="6"/>
        <v>98.401197794151614</v>
      </c>
      <c r="K115" s="147" t="s">
        <v>336</v>
      </c>
      <c r="L115" s="147"/>
    </row>
    <row r="116" spans="1:12">
      <c r="A116" s="227"/>
      <c r="B116" s="217"/>
      <c r="C116" s="220"/>
      <c r="D116" s="164" t="s">
        <v>176</v>
      </c>
      <c r="E116" s="165">
        <v>0</v>
      </c>
      <c r="F116" s="165">
        <v>0</v>
      </c>
      <c r="G116" s="165">
        <v>0</v>
      </c>
      <c r="H116" s="165">
        <v>0</v>
      </c>
      <c r="I116" s="165">
        <v>0</v>
      </c>
      <c r="J116" s="147">
        <v>0</v>
      </c>
      <c r="K116" s="147">
        <v>0</v>
      </c>
      <c r="L116" s="147"/>
    </row>
    <row r="117" spans="1:12" ht="25.5">
      <c r="A117" s="227"/>
      <c r="B117" s="217"/>
      <c r="C117" s="220"/>
      <c r="D117" s="164" t="s">
        <v>328</v>
      </c>
      <c r="E117" s="165">
        <v>0</v>
      </c>
      <c r="F117" s="165">
        <v>0</v>
      </c>
      <c r="G117" s="165">
        <v>0</v>
      </c>
      <c r="H117" s="165">
        <v>0</v>
      </c>
      <c r="I117" s="165">
        <v>0</v>
      </c>
      <c r="J117" s="147">
        <v>0</v>
      </c>
      <c r="K117" s="147">
        <v>0</v>
      </c>
      <c r="L117" s="147"/>
    </row>
    <row r="118" spans="1:12" ht="38.25">
      <c r="A118" s="227"/>
      <c r="B118" s="217"/>
      <c r="C118" s="220"/>
      <c r="D118" s="164" t="s">
        <v>329</v>
      </c>
      <c r="E118" s="165">
        <v>0</v>
      </c>
      <c r="F118" s="165">
        <v>0</v>
      </c>
      <c r="G118" s="165">
        <v>0</v>
      </c>
      <c r="H118" s="165">
        <v>0</v>
      </c>
      <c r="I118" s="165">
        <v>0</v>
      </c>
      <c r="J118" s="147">
        <v>0</v>
      </c>
      <c r="K118" s="147">
        <v>0</v>
      </c>
      <c r="L118" s="147"/>
    </row>
    <row r="119" spans="1:12" ht="25.5">
      <c r="A119" s="227"/>
      <c r="B119" s="217"/>
      <c r="C119" s="220"/>
      <c r="D119" s="164" t="s">
        <v>169</v>
      </c>
      <c r="E119" s="165">
        <f>E120+E121</f>
        <v>8221.7800000000007</v>
      </c>
      <c r="F119" s="165" t="s">
        <v>346</v>
      </c>
      <c r="G119" s="165" t="s">
        <v>346</v>
      </c>
      <c r="H119" s="165" t="s">
        <v>346</v>
      </c>
      <c r="I119" s="165">
        <f>I120+I121</f>
        <v>8090.33</v>
      </c>
      <c r="J119" s="147">
        <f>I119/E119*100</f>
        <v>98.401197794151614</v>
      </c>
      <c r="K119" s="147" t="s">
        <v>336</v>
      </c>
      <c r="L119" s="147"/>
    </row>
    <row r="120" spans="1:12">
      <c r="A120" s="227"/>
      <c r="B120" s="217"/>
      <c r="C120" s="220"/>
      <c r="D120" s="164" t="s">
        <v>7</v>
      </c>
      <c r="E120" s="165">
        <v>8221.7800000000007</v>
      </c>
      <c r="F120" s="165">
        <v>8221.7800000000007</v>
      </c>
      <c r="G120" s="165">
        <v>8221.7800000000007</v>
      </c>
      <c r="H120" s="165">
        <v>8090.33</v>
      </c>
      <c r="I120" s="165">
        <v>8090.33</v>
      </c>
      <c r="J120" s="147">
        <f>I120/E120*100</f>
        <v>98.401197794151614</v>
      </c>
      <c r="K120" s="147">
        <v>100</v>
      </c>
      <c r="L120" s="147"/>
    </row>
    <row r="121" spans="1:12">
      <c r="A121" s="227"/>
      <c r="B121" s="217"/>
      <c r="C121" s="220"/>
      <c r="D121" s="164" t="s">
        <v>177</v>
      </c>
      <c r="E121" s="165">
        <v>0</v>
      </c>
      <c r="F121" s="165" t="s">
        <v>346</v>
      </c>
      <c r="G121" s="165" t="s">
        <v>346</v>
      </c>
      <c r="H121" s="165" t="s">
        <v>346</v>
      </c>
      <c r="I121" s="165">
        <v>0</v>
      </c>
      <c r="J121" s="147">
        <v>0</v>
      </c>
      <c r="K121" s="147" t="s">
        <v>336</v>
      </c>
      <c r="L121" s="147"/>
    </row>
    <row r="122" spans="1:12">
      <c r="A122" s="227"/>
      <c r="B122" s="218"/>
      <c r="C122" s="221"/>
      <c r="D122" s="164" t="s">
        <v>178</v>
      </c>
      <c r="E122" s="165">
        <v>0</v>
      </c>
      <c r="F122" s="165" t="s">
        <v>346</v>
      </c>
      <c r="G122" s="165" t="s">
        <v>346</v>
      </c>
      <c r="H122" s="165" t="s">
        <v>346</v>
      </c>
      <c r="I122" s="165">
        <v>0</v>
      </c>
      <c r="J122" s="147">
        <v>0</v>
      </c>
      <c r="K122" s="147" t="s">
        <v>336</v>
      </c>
      <c r="L122" s="147"/>
    </row>
    <row r="123" spans="1:12">
      <c r="A123" s="227"/>
      <c r="B123" s="216" t="s">
        <v>415</v>
      </c>
      <c r="C123" s="219" t="s">
        <v>315</v>
      </c>
      <c r="D123" s="164" t="s">
        <v>6</v>
      </c>
      <c r="E123" s="165">
        <v>9660.82</v>
      </c>
      <c r="F123" s="165" t="s">
        <v>346</v>
      </c>
      <c r="G123" s="165" t="s">
        <v>346</v>
      </c>
      <c r="H123" s="165" t="s">
        <v>346</v>
      </c>
      <c r="I123" s="165">
        <f>I128+I129+I130</f>
        <v>9418.2099999999991</v>
      </c>
      <c r="J123" s="147">
        <f>I123/E123*100</f>
        <v>97.488722489395315</v>
      </c>
      <c r="K123" s="147" t="s">
        <v>336</v>
      </c>
      <c r="L123" s="147"/>
    </row>
    <row r="124" spans="1:12">
      <c r="A124" s="227"/>
      <c r="B124" s="217"/>
      <c r="C124" s="220"/>
      <c r="D124" s="164" t="s">
        <v>176</v>
      </c>
      <c r="E124" s="165">
        <v>0</v>
      </c>
      <c r="F124" s="165">
        <v>0</v>
      </c>
      <c r="G124" s="165">
        <v>0</v>
      </c>
      <c r="H124" s="165">
        <v>0</v>
      </c>
      <c r="I124" s="165">
        <v>0</v>
      </c>
      <c r="J124" s="147">
        <v>0</v>
      </c>
      <c r="K124" s="147">
        <v>0</v>
      </c>
      <c r="L124" s="147"/>
    </row>
    <row r="125" spans="1:12" ht="25.5">
      <c r="A125" s="227"/>
      <c r="B125" s="217"/>
      <c r="C125" s="220"/>
      <c r="D125" s="164" t="s">
        <v>328</v>
      </c>
      <c r="E125" s="165">
        <v>0</v>
      </c>
      <c r="F125" s="165">
        <v>0</v>
      </c>
      <c r="G125" s="165">
        <v>0</v>
      </c>
      <c r="H125" s="165">
        <v>0</v>
      </c>
      <c r="I125" s="165">
        <v>0</v>
      </c>
      <c r="J125" s="147">
        <v>0</v>
      </c>
      <c r="K125" s="147">
        <v>0</v>
      </c>
      <c r="L125" s="147"/>
    </row>
    <row r="126" spans="1:12" ht="38.25">
      <c r="A126" s="227"/>
      <c r="B126" s="217"/>
      <c r="C126" s="220"/>
      <c r="D126" s="164" t="s">
        <v>329</v>
      </c>
      <c r="E126" s="165">
        <v>0</v>
      </c>
      <c r="F126" s="165">
        <v>0</v>
      </c>
      <c r="G126" s="165">
        <v>0</v>
      </c>
      <c r="H126" s="165">
        <v>0</v>
      </c>
      <c r="I126" s="165">
        <v>0</v>
      </c>
      <c r="J126" s="147">
        <v>0</v>
      </c>
      <c r="K126" s="147">
        <v>0</v>
      </c>
      <c r="L126" s="147"/>
    </row>
    <row r="127" spans="1:12" ht="25.5">
      <c r="A127" s="227"/>
      <c r="B127" s="217"/>
      <c r="C127" s="220"/>
      <c r="D127" s="164" t="s">
        <v>169</v>
      </c>
      <c r="E127" s="165">
        <f>E128+E129</f>
        <v>9660.82</v>
      </c>
      <c r="F127" s="165" t="s">
        <v>346</v>
      </c>
      <c r="G127" s="165" t="s">
        <v>346</v>
      </c>
      <c r="H127" s="165" t="s">
        <v>346</v>
      </c>
      <c r="I127" s="165">
        <f>I128+I129</f>
        <v>9418.2099999999991</v>
      </c>
      <c r="J127" s="147">
        <f>I127/E127*100</f>
        <v>97.488722489395315</v>
      </c>
      <c r="K127" s="147" t="s">
        <v>336</v>
      </c>
      <c r="L127" s="147"/>
    </row>
    <row r="128" spans="1:12">
      <c r="A128" s="227"/>
      <c r="B128" s="217"/>
      <c r="C128" s="220"/>
      <c r="D128" s="164" t="s">
        <v>7</v>
      </c>
      <c r="E128" s="165">
        <v>9660.82</v>
      </c>
      <c r="F128" s="165">
        <v>9660.82</v>
      </c>
      <c r="G128" s="165">
        <v>9660.82</v>
      </c>
      <c r="H128" s="165">
        <v>9418.2099999999991</v>
      </c>
      <c r="I128" s="165">
        <v>9418.2099999999991</v>
      </c>
      <c r="J128" s="147">
        <f>I128/E128*100</f>
        <v>97.488722489395315</v>
      </c>
      <c r="K128" s="147">
        <v>100</v>
      </c>
      <c r="L128" s="147"/>
    </row>
    <row r="129" spans="1:12">
      <c r="A129" s="227"/>
      <c r="B129" s="217"/>
      <c r="C129" s="220"/>
      <c r="D129" s="164" t="s">
        <v>177</v>
      </c>
      <c r="E129" s="165">
        <v>0</v>
      </c>
      <c r="F129" s="165" t="s">
        <v>346</v>
      </c>
      <c r="G129" s="165" t="s">
        <v>346</v>
      </c>
      <c r="H129" s="165" t="s">
        <v>346</v>
      </c>
      <c r="I129" s="165">
        <v>0</v>
      </c>
      <c r="J129" s="147">
        <v>0</v>
      </c>
      <c r="K129" s="147" t="s">
        <v>336</v>
      </c>
      <c r="L129" s="147"/>
    </row>
    <row r="130" spans="1:12">
      <c r="A130" s="227"/>
      <c r="B130" s="218"/>
      <c r="C130" s="221"/>
      <c r="D130" s="164" t="s">
        <v>178</v>
      </c>
      <c r="E130" s="165">
        <v>0</v>
      </c>
      <c r="F130" s="165" t="s">
        <v>346</v>
      </c>
      <c r="G130" s="165" t="s">
        <v>346</v>
      </c>
      <c r="H130" s="165" t="s">
        <v>346</v>
      </c>
      <c r="I130" s="165">
        <v>0</v>
      </c>
      <c r="J130" s="147">
        <v>0</v>
      </c>
      <c r="K130" s="147" t="s">
        <v>336</v>
      </c>
      <c r="L130" s="147"/>
    </row>
    <row r="131" spans="1:12">
      <c r="A131" s="227"/>
      <c r="B131" s="185"/>
      <c r="C131" s="177"/>
      <c r="D131" s="178"/>
      <c r="E131" s="197"/>
      <c r="F131" s="197"/>
      <c r="G131" s="197"/>
      <c r="H131" s="197"/>
      <c r="I131" s="197"/>
      <c r="J131" s="179"/>
      <c r="K131" s="179"/>
      <c r="L131" s="179"/>
    </row>
    <row r="132" spans="1:12" ht="14.25" customHeight="1">
      <c r="A132" s="260"/>
      <c r="B132" s="249" t="s">
        <v>353</v>
      </c>
      <c r="C132" s="250"/>
      <c r="D132" s="250"/>
      <c r="E132" s="250"/>
      <c r="F132" s="250"/>
      <c r="G132" s="250"/>
      <c r="H132" s="250"/>
      <c r="I132" s="250"/>
      <c r="J132" s="250"/>
      <c r="K132" s="250"/>
      <c r="L132" s="250"/>
    </row>
    <row r="133" spans="1:12" ht="26.25" customHeight="1">
      <c r="A133" s="227"/>
      <c r="B133" s="244" t="s">
        <v>338</v>
      </c>
      <c r="C133" s="245"/>
      <c r="D133" s="245"/>
      <c r="E133" s="245"/>
      <c r="F133" s="245"/>
      <c r="G133" s="245"/>
      <c r="H133" s="245"/>
      <c r="I133" s="245"/>
      <c r="J133" s="245"/>
      <c r="K133" s="245"/>
      <c r="L133" s="245"/>
    </row>
    <row r="134" spans="1:12">
      <c r="A134" s="227"/>
      <c r="B134" s="219" t="s">
        <v>377</v>
      </c>
      <c r="C134" s="219" t="s">
        <v>317</v>
      </c>
      <c r="D134" s="164" t="s">
        <v>316</v>
      </c>
      <c r="E134" s="172">
        <f>E142</f>
        <v>39684</v>
      </c>
      <c r="F134" s="165" t="s">
        <v>346</v>
      </c>
      <c r="G134" s="165" t="s">
        <v>346</v>
      </c>
      <c r="H134" s="165" t="s">
        <v>346</v>
      </c>
      <c r="I134" s="172">
        <f>I139+I140+I141</f>
        <v>33754.9</v>
      </c>
      <c r="J134" s="147">
        <f>I134/E134*100</f>
        <v>85.059217820784198</v>
      </c>
      <c r="K134" s="147" t="s">
        <v>336</v>
      </c>
      <c r="L134" s="147"/>
    </row>
    <row r="135" spans="1:12">
      <c r="A135" s="227"/>
      <c r="B135" s="220"/>
      <c r="C135" s="220"/>
      <c r="D135" s="164" t="s">
        <v>176</v>
      </c>
      <c r="E135" s="172">
        <v>0</v>
      </c>
      <c r="F135" s="172">
        <v>0</v>
      </c>
      <c r="G135" s="172">
        <v>0</v>
      </c>
      <c r="H135" s="172">
        <v>0</v>
      </c>
      <c r="I135" s="172">
        <v>0</v>
      </c>
      <c r="J135" s="147">
        <v>0</v>
      </c>
      <c r="K135" s="147">
        <v>0</v>
      </c>
      <c r="L135" s="147"/>
    </row>
    <row r="136" spans="1:12" ht="25.5">
      <c r="A136" s="227"/>
      <c r="B136" s="220"/>
      <c r="C136" s="220"/>
      <c r="D136" s="164" t="s">
        <v>328</v>
      </c>
      <c r="E136" s="165">
        <v>0</v>
      </c>
      <c r="F136" s="165">
        <v>0</v>
      </c>
      <c r="G136" s="165">
        <v>0</v>
      </c>
      <c r="H136" s="165">
        <v>0</v>
      </c>
      <c r="I136" s="165">
        <v>0</v>
      </c>
      <c r="J136" s="147">
        <v>0</v>
      </c>
      <c r="K136" s="147">
        <v>0</v>
      </c>
      <c r="L136" s="147"/>
    </row>
    <row r="137" spans="1:12" ht="38.25">
      <c r="A137" s="227"/>
      <c r="B137" s="220"/>
      <c r="C137" s="220"/>
      <c r="D137" s="164" t="s">
        <v>329</v>
      </c>
      <c r="E137" s="165">
        <v>0</v>
      </c>
      <c r="F137" s="165">
        <v>0</v>
      </c>
      <c r="G137" s="165">
        <v>0</v>
      </c>
      <c r="H137" s="165">
        <v>0</v>
      </c>
      <c r="I137" s="165">
        <v>0</v>
      </c>
      <c r="J137" s="147">
        <v>0</v>
      </c>
      <c r="K137" s="147">
        <v>0</v>
      </c>
      <c r="L137" s="147"/>
    </row>
    <row r="138" spans="1:12" ht="25.5">
      <c r="A138" s="227"/>
      <c r="B138" s="220"/>
      <c r="C138" s="220"/>
      <c r="D138" s="164" t="s">
        <v>169</v>
      </c>
      <c r="E138" s="172">
        <f>E139+E140</f>
        <v>38305.699999999997</v>
      </c>
      <c r="F138" s="172" t="s">
        <v>346</v>
      </c>
      <c r="G138" s="172" t="s">
        <v>346</v>
      </c>
      <c r="H138" s="172" t="s">
        <v>346</v>
      </c>
      <c r="I138" s="172">
        <f>I139+I140</f>
        <v>32376.6</v>
      </c>
      <c r="J138" s="147">
        <f t="shared" ref="J138:J149" si="7">I138/E138*100</f>
        <v>84.521624719036595</v>
      </c>
      <c r="K138" s="147" t="s">
        <v>336</v>
      </c>
      <c r="L138" s="147"/>
    </row>
    <row r="139" spans="1:12">
      <c r="A139" s="227"/>
      <c r="B139" s="220"/>
      <c r="C139" s="220"/>
      <c r="D139" s="164" t="s">
        <v>7</v>
      </c>
      <c r="E139" s="172">
        <f>E147</f>
        <v>38305.699999999997</v>
      </c>
      <c r="F139" s="172">
        <v>38305.699999999997</v>
      </c>
      <c r="G139" s="172">
        <v>38305.699999999997</v>
      </c>
      <c r="H139" s="172">
        <v>32376.6</v>
      </c>
      <c r="I139" s="172">
        <v>32376.6</v>
      </c>
      <c r="J139" s="147">
        <f t="shared" si="7"/>
        <v>84.521624719036595</v>
      </c>
      <c r="K139" s="147">
        <v>100</v>
      </c>
      <c r="L139" s="147"/>
    </row>
    <row r="140" spans="1:12">
      <c r="A140" s="227"/>
      <c r="B140" s="220"/>
      <c r="C140" s="220"/>
      <c r="D140" s="164" t="s">
        <v>177</v>
      </c>
      <c r="E140" s="172">
        <v>0</v>
      </c>
      <c r="F140" s="172" t="s">
        <v>346</v>
      </c>
      <c r="G140" s="172" t="s">
        <v>346</v>
      </c>
      <c r="H140" s="172" t="s">
        <v>346</v>
      </c>
      <c r="I140" s="172">
        <v>0</v>
      </c>
      <c r="J140" s="147">
        <v>0</v>
      </c>
      <c r="K140" s="147" t="s">
        <v>336</v>
      </c>
      <c r="L140" s="147"/>
    </row>
    <row r="141" spans="1:12">
      <c r="A141" s="227"/>
      <c r="B141" s="221"/>
      <c r="C141" s="221"/>
      <c r="D141" s="164" t="s">
        <v>178</v>
      </c>
      <c r="E141" s="172">
        <f>E149</f>
        <v>1378.3</v>
      </c>
      <c r="F141" s="172" t="s">
        <v>346</v>
      </c>
      <c r="G141" s="172" t="s">
        <v>346</v>
      </c>
      <c r="H141" s="172" t="s">
        <v>346</v>
      </c>
      <c r="I141" s="172">
        <v>1378.3</v>
      </c>
      <c r="J141" s="147">
        <f t="shared" si="7"/>
        <v>100</v>
      </c>
      <c r="K141" s="147" t="s">
        <v>336</v>
      </c>
      <c r="L141" s="147"/>
    </row>
    <row r="142" spans="1:12">
      <c r="A142" s="227"/>
      <c r="B142" s="257" t="s">
        <v>416</v>
      </c>
      <c r="C142" s="219" t="s">
        <v>317</v>
      </c>
      <c r="D142" s="164" t="s">
        <v>6</v>
      </c>
      <c r="E142" s="165">
        <f>E147+E148+E149</f>
        <v>39684</v>
      </c>
      <c r="F142" s="172" t="s">
        <v>346</v>
      </c>
      <c r="G142" s="172" t="s">
        <v>346</v>
      </c>
      <c r="H142" s="172" t="s">
        <v>346</v>
      </c>
      <c r="I142" s="165">
        <f>I147+I148+I149</f>
        <v>33754.9</v>
      </c>
      <c r="J142" s="147">
        <f t="shared" si="7"/>
        <v>85.059217820784198</v>
      </c>
      <c r="K142" s="147" t="s">
        <v>336</v>
      </c>
      <c r="L142" s="147"/>
    </row>
    <row r="143" spans="1:12">
      <c r="A143" s="227"/>
      <c r="B143" s="258"/>
      <c r="C143" s="220"/>
      <c r="D143" s="164" t="s">
        <v>176</v>
      </c>
      <c r="E143" s="165">
        <v>0</v>
      </c>
      <c r="F143" s="165">
        <v>0</v>
      </c>
      <c r="G143" s="165">
        <v>0</v>
      </c>
      <c r="H143" s="165">
        <v>0</v>
      </c>
      <c r="I143" s="165">
        <v>0</v>
      </c>
      <c r="J143" s="147">
        <v>0</v>
      </c>
      <c r="K143" s="147">
        <v>0</v>
      </c>
      <c r="L143" s="147"/>
    </row>
    <row r="144" spans="1:12" ht="25.5">
      <c r="A144" s="227"/>
      <c r="B144" s="258"/>
      <c r="C144" s="220"/>
      <c r="D144" s="164" t="s">
        <v>328</v>
      </c>
      <c r="E144" s="165">
        <v>0</v>
      </c>
      <c r="F144" s="165">
        <v>0</v>
      </c>
      <c r="G144" s="165">
        <v>0</v>
      </c>
      <c r="H144" s="165">
        <v>0</v>
      </c>
      <c r="I144" s="165">
        <v>0</v>
      </c>
      <c r="J144" s="147">
        <v>0</v>
      </c>
      <c r="K144" s="147">
        <v>0</v>
      </c>
      <c r="L144" s="147"/>
    </row>
    <row r="145" spans="1:12" ht="38.25">
      <c r="A145" s="227"/>
      <c r="B145" s="258"/>
      <c r="C145" s="220"/>
      <c r="D145" s="164" t="s">
        <v>329</v>
      </c>
      <c r="E145" s="165">
        <v>0</v>
      </c>
      <c r="F145" s="165">
        <v>0</v>
      </c>
      <c r="G145" s="165">
        <v>0</v>
      </c>
      <c r="H145" s="165">
        <v>0</v>
      </c>
      <c r="I145" s="165">
        <v>0</v>
      </c>
      <c r="J145" s="147">
        <v>0</v>
      </c>
      <c r="K145" s="147">
        <v>0</v>
      </c>
      <c r="L145" s="147"/>
    </row>
    <row r="146" spans="1:12" ht="25.5">
      <c r="A146" s="227"/>
      <c r="B146" s="258"/>
      <c r="C146" s="220"/>
      <c r="D146" s="164" t="s">
        <v>169</v>
      </c>
      <c r="E146" s="165">
        <v>38305.699999999997</v>
      </c>
      <c r="F146" s="165" t="s">
        <v>346</v>
      </c>
      <c r="G146" s="165" t="s">
        <v>346</v>
      </c>
      <c r="H146" s="165" t="s">
        <v>346</v>
      </c>
      <c r="I146" s="165">
        <f>I147+I148</f>
        <v>32376.6</v>
      </c>
      <c r="J146" s="147">
        <f t="shared" si="7"/>
        <v>84.521624719036595</v>
      </c>
      <c r="K146" s="147" t="s">
        <v>336</v>
      </c>
      <c r="L146" s="147"/>
    </row>
    <row r="147" spans="1:12">
      <c r="A147" s="227"/>
      <c r="B147" s="258"/>
      <c r="C147" s="220"/>
      <c r="D147" s="164" t="s">
        <v>7</v>
      </c>
      <c r="E147" s="165">
        <v>38305.699999999997</v>
      </c>
      <c r="F147" s="165">
        <v>38305.699999999997</v>
      </c>
      <c r="G147" s="165">
        <v>38305.699999999997</v>
      </c>
      <c r="H147" s="165">
        <v>32376.6</v>
      </c>
      <c r="I147" s="165">
        <v>32376.6</v>
      </c>
      <c r="J147" s="147">
        <f t="shared" si="7"/>
        <v>84.521624719036595</v>
      </c>
      <c r="K147" s="147">
        <f>H147/F147*100</f>
        <v>84.521624719036595</v>
      </c>
      <c r="L147" s="147"/>
    </row>
    <row r="148" spans="1:12">
      <c r="A148" s="227"/>
      <c r="B148" s="258"/>
      <c r="C148" s="220"/>
      <c r="D148" s="164" t="s">
        <v>177</v>
      </c>
      <c r="E148" s="165">
        <v>0</v>
      </c>
      <c r="F148" s="165" t="s">
        <v>346</v>
      </c>
      <c r="G148" s="165" t="s">
        <v>346</v>
      </c>
      <c r="H148" s="165" t="s">
        <v>346</v>
      </c>
      <c r="I148" s="165">
        <v>0</v>
      </c>
      <c r="J148" s="147">
        <v>0</v>
      </c>
      <c r="K148" s="147" t="s">
        <v>336</v>
      </c>
      <c r="L148" s="147"/>
    </row>
    <row r="149" spans="1:12">
      <c r="A149" s="253"/>
      <c r="B149" s="259"/>
      <c r="C149" s="221"/>
      <c r="D149" s="164" t="s">
        <v>178</v>
      </c>
      <c r="E149" s="165">
        <v>1378.3</v>
      </c>
      <c r="F149" s="165" t="s">
        <v>346</v>
      </c>
      <c r="G149" s="165" t="s">
        <v>346</v>
      </c>
      <c r="H149" s="165" t="s">
        <v>346</v>
      </c>
      <c r="I149" s="165">
        <v>1378.3</v>
      </c>
      <c r="J149" s="147">
        <f t="shared" si="7"/>
        <v>100</v>
      </c>
      <c r="K149" s="147" t="s">
        <v>336</v>
      </c>
      <c r="L149" s="147"/>
    </row>
    <row r="150" spans="1:12" ht="27" customHeight="1">
      <c r="A150" s="160"/>
      <c r="B150" s="249" t="s">
        <v>354</v>
      </c>
      <c r="C150" s="250"/>
      <c r="D150" s="250"/>
      <c r="E150" s="250"/>
      <c r="F150" s="250"/>
      <c r="G150" s="250"/>
      <c r="H150" s="250"/>
      <c r="I150" s="250"/>
      <c r="J150" s="250"/>
      <c r="K150" s="250"/>
      <c r="L150" s="250"/>
    </row>
    <row r="151" spans="1:12" ht="27.75" customHeight="1">
      <c r="A151" s="160"/>
      <c r="B151" s="244" t="s">
        <v>338</v>
      </c>
      <c r="C151" s="245"/>
      <c r="D151" s="245"/>
      <c r="E151" s="245"/>
      <c r="F151" s="245"/>
      <c r="G151" s="245"/>
      <c r="H151" s="245"/>
      <c r="I151" s="245"/>
      <c r="J151" s="245"/>
      <c r="K151" s="245"/>
      <c r="L151" s="245"/>
    </row>
    <row r="152" spans="1:12">
      <c r="A152" s="227"/>
      <c r="B152" s="233" t="s">
        <v>417</v>
      </c>
      <c r="C152" s="216" t="s">
        <v>14</v>
      </c>
      <c r="D152" s="164" t="s">
        <v>316</v>
      </c>
      <c r="E152" s="165">
        <f>E160+E168</f>
        <v>178469.90000000002</v>
      </c>
      <c r="F152" s="165" t="s">
        <v>346</v>
      </c>
      <c r="G152" s="165" t="s">
        <v>346</v>
      </c>
      <c r="H152" s="165" t="s">
        <v>346</v>
      </c>
      <c r="I152" s="165">
        <f>I160+I168</f>
        <v>178469.77000000002</v>
      </c>
      <c r="J152" s="147">
        <f>I152/E152*100</f>
        <v>99.99992715858528</v>
      </c>
      <c r="K152" s="147" t="s">
        <v>336</v>
      </c>
      <c r="L152" s="147"/>
    </row>
    <row r="153" spans="1:12">
      <c r="A153" s="227"/>
      <c r="B153" s="234"/>
      <c r="C153" s="217"/>
      <c r="D153" s="164" t="s">
        <v>176</v>
      </c>
      <c r="E153" s="165">
        <v>0</v>
      </c>
      <c r="F153" s="165">
        <v>0</v>
      </c>
      <c r="G153" s="165">
        <v>0</v>
      </c>
      <c r="H153" s="165">
        <v>0</v>
      </c>
      <c r="I153" s="165">
        <v>0</v>
      </c>
      <c r="J153" s="147">
        <v>0</v>
      </c>
      <c r="K153" s="147">
        <v>0</v>
      </c>
      <c r="L153" s="147"/>
    </row>
    <row r="154" spans="1:12" ht="25.5">
      <c r="A154" s="227"/>
      <c r="B154" s="234"/>
      <c r="C154" s="217"/>
      <c r="D154" s="164" t="s">
        <v>328</v>
      </c>
      <c r="E154" s="165">
        <v>0</v>
      </c>
      <c r="F154" s="165">
        <v>0</v>
      </c>
      <c r="G154" s="165">
        <v>0</v>
      </c>
      <c r="H154" s="165">
        <v>0</v>
      </c>
      <c r="I154" s="165">
        <v>0</v>
      </c>
      <c r="J154" s="147">
        <v>0</v>
      </c>
      <c r="K154" s="147">
        <v>0</v>
      </c>
      <c r="L154" s="147"/>
    </row>
    <row r="155" spans="1:12" ht="38.25">
      <c r="A155" s="227"/>
      <c r="B155" s="234"/>
      <c r="C155" s="217"/>
      <c r="D155" s="164" t="s">
        <v>329</v>
      </c>
      <c r="E155" s="165">
        <v>0</v>
      </c>
      <c r="F155" s="165">
        <v>0</v>
      </c>
      <c r="G155" s="165">
        <v>0</v>
      </c>
      <c r="H155" s="165">
        <v>0</v>
      </c>
      <c r="I155" s="165">
        <v>0</v>
      </c>
      <c r="J155" s="147">
        <v>0</v>
      </c>
      <c r="K155" s="147">
        <v>0</v>
      </c>
      <c r="L155" s="147"/>
    </row>
    <row r="156" spans="1:12" ht="25.5">
      <c r="A156" s="227"/>
      <c r="B156" s="234"/>
      <c r="C156" s="217"/>
      <c r="D156" s="164" t="s">
        <v>169</v>
      </c>
      <c r="E156" s="165">
        <v>178469.90000000002</v>
      </c>
      <c r="F156" s="165" t="s">
        <v>346</v>
      </c>
      <c r="G156" s="165" t="s">
        <v>346</v>
      </c>
      <c r="H156" s="165" t="s">
        <v>346</v>
      </c>
      <c r="I156" s="165">
        <v>178469.90000000002</v>
      </c>
      <c r="J156" s="147">
        <f t="shared" ref="J156:J157" si="8">I156/E156*100</f>
        <v>100</v>
      </c>
      <c r="K156" s="147" t="s">
        <v>336</v>
      </c>
      <c r="L156" s="147"/>
    </row>
    <row r="157" spans="1:12">
      <c r="A157" s="227"/>
      <c r="B157" s="234"/>
      <c r="C157" s="217"/>
      <c r="D157" s="164" t="s">
        <v>7</v>
      </c>
      <c r="E157" s="165">
        <v>154852.30000000002</v>
      </c>
      <c r="F157" s="165">
        <v>154852.30000000002</v>
      </c>
      <c r="G157" s="165">
        <v>154852.30000000002</v>
      </c>
      <c r="H157" s="165">
        <v>154852.30000000002</v>
      </c>
      <c r="I157" s="165">
        <v>154852.30000000002</v>
      </c>
      <c r="J157" s="147">
        <f t="shared" si="8"/>
        <v>100</v>
      </c>
      <c r="K157" s="147">
        <f>H157/F157*100</f>
        <v>100</v>
      </c>
      <c r="L157" s="147"/>
    </row>
    <row r="158" spans="1:12">
      <c r="A158" s="227"/>
      <c r="B158" s="234"/>
      <c r="C158" s="217"/>
      <c r="D158" s="164" t="s">
        <v>177</v>
      </c>
      <c r="E158" s="165">
        <f>E166+E174</f>
        <v>23617.599999999999</v>
      </c>
      <c r="F158" s="165" t="s">
        <v>346</v>
      </c>
      <c r="G158" s="165" t="s">
        <v>346</v>
      </c>
      <c r="H158" s="165" t="s">
        <v>346</v>
      </c>
      <c r="I158" s="165">
        <v>23617.599999999999</v>
      </c>
      <c r="J158" s="147">
        <f>I158/E158*100</f>
        <v>100</v>
      </c>
      <c r="K158" s="147" t="s">
        <v>336</v>
      </c>
      <c r="L158" s="147"/>
    </row>
    <row r="159" spans="1:12">
      <c r="A159" s="227"/>
      <c r="B159" s="235"/>
      <c r="C159" s="218"/>
      <c r="D159" s="164" t="s">
        <v>178</v>
      </c>
      <c r="E159" s="165">
        <f>E167+E175</f>
        <v>0</v>
      </c>
      <c r="F159" s="165" t="s">
        <v>346</v>
      </c>
      <c r="G159" s="165" t="s">
        <v>346</v>
      </c>
      <c r="H159" s="165" t="s">
        <v>346</v>
      </c>
      <c r="I159" s="165">
        <v>0</v>
      </c>
      <c r="J159" s="147">
        <v>0</v>
      </c>
      <c r="K159" s="147" t="s">
        <v>336</v>
      </c>
      <c r="L159" s="147"/>
    </row>
    <row r="160" spans="1:12">
      <c r="A160" s="227"/>
      <c r="B160" s="257" t="s">
        <v>418</v>
      </c>
      <c r="C160" s="216" t="s">
        <v>14</v>
      </c>
      <c r="D160" s="164" t="s">
        <v>316</v>
      </c>
      <c r="E160" s="165">
        <f>E165+E166</f>
        <v>175714.7</v>
      </c>
      <c r="F160" s="165" t="s">
        <v>346</v>
      </c>
      <c r="G160" s="165" t="s">
        <v>346</v>
      </c>
      <c r="H160" s="165" t="s">
        <v>346</v>
      </c>
      <c r="I160" s="165">
        <v>175714.7</v>
      </c>
      <c r="J160" s="147">
        <v>100</v>
      </c>
      <c r="K160" s="147" t="s">
        <v>336</v>
      </c>
      <c r="L160" s="147"/>
    </row>
    <row r="161" spans="1:12">
      <c r="A161" s="227"/>
      <c r="B161" s="258"/>
      <c r="C161" s="217"/>
      <c r="D161" s="164" t="s">
        <v>176</v>
      </c>
      <c r="E161" s="165">
        <v>0</v>
      </c>
      <c r="F161" s="165">
        <v>0</v>
      </c>
      <c r="G161" s="165">
        <v>0</v>
      </c>
      <c r="H161" s="165">
        <v>0</v>
      </c>
      <c r="I161" s="165">
        <v>0</v>
      </c>
      <c r="J161" s="147">
        <v>0</v>
      </c>
      <c r="K161" s="147">
        <v>0</v>
      </c>
      <c r="L161" s="147"/>
    </row>
    <row r="162" spans="1:12" ht="25.5">
      <c r="A162" s="227"/>
      <c r="B162" s="258"/>
      <c r="C162" s="217"/>
      <c r="D162" s="164" t="s">
        <v>328</v>
      </c>
      <c r="E162" s="165">
        <v>0</v>
      </c>
      <c r="F162" s="165">
        <v>0</v>
      </c>
      <c r="G162" s="165">
        <v>0</v>
      </c>
      <c r="H162" s="165">
        <v>0</v>
      </c>
      <c r="I162" s="165">
        <v>0</v>
      </c>
      <c r="J162" s="147">
        <v>0</v>
      </c>
      <c r="K162" s="147">
        <v>0</v>
      </c>
      <c r="L162" s="147"/>
    </row>
    <row r="163" spans="1:12" ht="38.25">
      <c r="A163" s="227"/>
      <c r="B163" s="258"/>
      <c r="C163" s="217"/>
      <c r="D163" s="164" t="s">
        <v>329</v>
      </c>
      <c r="E163" s="165">
        <v>0</v>
      </c>
      <c r="F163" s="165">
        <v>0</v>
      </c>
      <c r="G163" s="165">
        <v>0</v>
      </c>
      <c r="H163" s="165">
        <v>0</v>
      </c>
      <c r="I163" s="165">
        <v>0</v>
      </c>
      <c r="J163" s="147">
        <v>0</v>
      </c>
      <c r="K163" s="147">
        <v>0</v>
      </c>
      <c r="L163" s="147"/>
    </row>
    <row r="164" spans="1:12" ht="25.5">
      <c r="A164" s="227"/>
      <c r="B164" s="258"/>
      <c r="C164" s="217"/>
      <c r="D164" s="164" t="s">
        <v>169</v>
      </c>
      <c r="E164" s="165">
        <f>E165+E166</f>
        <v>175714.7</v>
      </c>
      <c r="F164" s="165" t="s">
        <v>346</v>
      </c>
      <c r="G164" s="165" t="s">
        <v>346</v>
      </c>
      <c r="H164" s="165" t="s">
        <v>346</v>
      </c>
      <c r="I164" s="165">
        <f>I165+I166</f>
        <v>175714.7</v>
      </c>
      <c r="J164" s="147">
        <f>I164/E164*100</f>
        <v>100</v>
      </c>
      <c r="K164" s="147" t="s">
        <v>336</v>
      </c>
      <c r="L164" s="147"/>
    </row>
    <row r="165" spans="1:12">
      <c r="A165" s="227"/>
      <c r="B165" s="258"/>
      <c r="C165" s="217"/>
      <c r="D165" s="164" t="s">
        <v>7</v>
      </c>
      <c r="E165" s="165">
        <v>152097.1</v>
      </c>
      <c r="F165" s="165">
        <v>152097.1</v>
      </c>
      <c r="G165" s="165">
        <v>152097.1</v>
      </c>
      <c r="H165" s="165">
        <v>152097.1</v>
      </c>
      <c r="I165" s="165">
        <v>152097.1</v>
      </c>
      <c r="J165" s="147">
        <f t="shared" ref="J165:J168" si="9">I165/E165*100</f>
        <v>100</v>
      </c>
      <c r="K165" s="147">
        <v>100</v>
      </c>
      <c r="L165" s="147"/>
    </row>
    <row r="166" spans="1:12">
      <c r="A166" s="227"/>
      <c r="B166" s="258"/>
      <c r="C166" s="217"/>
      <c r="D166" s="164" t="s">
        <v>177</v>
      </c>
      <c r="E166" s="170">
        <v>23617.599999999999</v>
      </c>
      <c r="F166" s="170" t="s">
        <v>346</v>
      </c>
      <c r="G166" s="170" t="s">
        <v>346</v>
      </c>
      <c r="H166" s="170" t="s">
        <v>346</v>
      </c>
      <c r="I166" s="170">
        <v>23617.599999999999</v>
      </c>
      <c r="J166" s="147">
        <f t="shared" si="9"/>
        <v>100</v>
      </c>
      <c r="K166" s="147" t="s">
        <v>336</v>
      </c>
      <c r="L166" s="147"/>
    </row>
    <row r="167" spans="1:12">
      <c r="A167" s="227"/>
      <c r="B167" s="259"/>
      <c r="C167" s="218"/>
      <c r="D167" s="164" t="s">
        <v>178</v>
      </c>
      <c r="E167" s="165">
        <v>0</v>
      </c>
      <c r="F167" s="170" t="s">
        <v>346</v>
      </c>
      <c r="G167" s="170" t="s">
        <v>346</v>
      </c>
      <c r="H167" s="170" t="s">
        <v>346</v>
      </c>
      <c r="I167" s="165">
        <v>0</v>
      </c>
      <c r="J167" s="147">
        <v>0</v>
      </c>
      <c r="K167" s="147" t="s">
        <v>336</v>
      </c>
      <c r="L167" s="147"/>
    </row>
    <row r="168" spans="1:12">
      <c r="A168" s="227"/>
      <c r="B168" s="257" t="s">
        <v>419</v>
      </c>
      <c r="C168" s="216" t="s">
        <v>14</v>
      </c>
      <c r="D168" s="164" t="s">
        <v>316</v>
      </c>
      <c r="E168" s="165">
        <f>E169+E170+E171+E173+E174+E175</f>
        <v>2755.2</v>
      </c>
      <c r="F168" s="170" t="s">
        <v>346</v>
      </c>
      <c r="G168" s="170" t="s">
        <v>346</v>
      </c>
      <c r="H168" s="170" t="s">
        <v>346</v>
      </c>
      <c r="I168" s="165">
        <f>I169+I170+I171+I173+I174+I175</f>
        <v>2755.07</v>
      </c>
      <c r="J168" s="147">
        <f t="shared" si="9"/>
        <v>99.995281649245072</v>
      </c>
      <c r="K168" s="147" t="s">
        <v>336</v>
      </c>
      <c r="L168" s="147"/>
    </row>
    <row r="169" spans="1:12">
      <c r="A169" s="227"/>
      <c r="B169" s="258"/>
      <c r="C169" s="217"/>
      <c r="D169" s="164" t="s">
        <v>176</v>
      </c>
      <c r="E169" s="165">
        <v>0</v>
      </c>
      <c r="F169" s="165">
        <v>0</v>
      </c>
      <c r="G169" s="165">
        <v>0</v>
      </c>
      <c r="H169" s="165">
        <v>0</v>
      </c>
      <c r="I169" s="165">
        <v>0</v>
      </c>
      <c r="J169" s="147">
        <v>0</v>
      </c>
      <c r="K169" s="147">
        <v>0</v>
      </c>
      <c r="L169" s="147"/>
    </row>
    <row r="170" spans="1:12" ht="25.5">
      <c r="A170" s="227"/>
      <c r="B170" s="258"/>
      <c r="C170" s="217"/>
      <c r="D170" s="164" t="s">
        <v>328</v>
      </c>
      <c r="E170" s="165">
        <v>0</v>
      </c>
      <c r="F170" s="165">
        <v>0</v>
      </c>
      <c r="G170" s="165">
        <v>0</v>
      </c>
      <c r="H170" s="165">
        <v>0</v>
      </c>
      <c r="I170" s="165">
        <v>0</v>
      </c>
      <c r="J170" s="147">
        <v>0</v>
      </c>
      <c r="K170" s="147">
        <v>0</v>
      </c>
      <c r="L170" s="147"/>
    </row>
    <row r="171" spans="1:12" ht="32.25" customHeight="1">
      <c r="A171" s="227"/>
      <c r="B171" s="258"/>
      <c r="C171" s="217"/>
      <c r="D171" s="164" t="s">
        <v>329</v>
      </c>
      <c r="E171" s="165">
        <v>0</v>
      </c>
      <c r="F171" s="165">
        <v>0</v>
      </c>
      <c r="G171" s="165">
        <v>0</v>
      </c>
      <c r="H171" s="165">
        <v>0</v>
      </c>
      <c r="I171" s="165">
        <v>0</v>
      </c>
      <c r="J171" s="147">
        <v>0</v>
      </c>
      <c r="K171" s="147">
        <v>0</v>
      </c>
      <c r="L171" s="147"/>
    </row>
    <row r="172" spans="1:12" ht="25.5">
      <c r="A172" s="227"/>
      <c r="B172" s="258"/>
      <c r="C172" s="217"/>
      <c r="D172" s="164" t="s">
        <v>169</v>
      </c>
      <c r="E172" s="165">
        <v>2755.2</v>
      </c>
      <c r="F172" s="165" t="s">
        <v>346</v>
      </c>
      <c r="G172" s="165" t="s">
        <v>346</v>
      </c>
      <c r="H172" s="165" t="s">
        <v>346</v>
      </c>
      <c r="I172" s="165">
        <f>I173+I174</f>
        <v>2755.07</v>
      </c>
      <c r="J172" s="147">
        <f t="shared" ref="J172:J173" si="10">I172/E172*100</f>
        <v>99.995281649245072</v>
      </c>
      <c r="K172" s="147" t="s">
        <v>336</v>
      </c>
      <c r="L172" s="147"/>
    </row>
    <row r="173" spans="1:12">
      <c r="A173" s="227"/>
      <c r="B173" s="258"/>
      <c r="C173" s="217"/>
      <c r="D173" s="164" t="s">
        <v>7</v>
      </c>
      <c r="E173" s="165">
        <v>2755.2</v>
      </c>
      <c r="F173" s="165">
        <v>2755.2</v>
      </c>
      <c r="G173" s="165">
        <v>2755.2</v>
      </c>
      <c r="H173" s="165">
        <v>2755.07</v>
      </c>
      <c r="I173" s="165">
        <v>2755.07</v>
      </c>
      <c r="J173" s="147">
        <f t="shared" si="10"/>
        <v>99.995281649245072</v>
      </c>
      <c r="K173" s="147">
        <v>100</v>
      </c>
      <c r="L173" s="147"/>
    </row>
    <row r="174" spans="1:12">
      <c r="A174" s="227"/>
      <c r="B174" s="258"/>
      <c r="C174" s="217"/>
      <c r="D174" s="164" t="s">
        <v>177</v>
      </c>
      <c r="E174" s="170">
        <v>0</v>
      </c>
      <c r="F174" s="170" t="s">
        <v>346</v>
      </c>
      <c r="G174" s="170" t="s">
        <v>346</v>
      </c>
      <c r="H174" s="170" t="s">
        <v>346</v>
      </c>
      <c r="I174" s="170">
        <v>0</v>
      </c>
      <c r="J174" s="147">
        <v>0</v>
      </c>
      <c r="K174" s="147" t="s">
        <v>336</v>
      </c>
      <c r="L174" s="147"/>
    </row>
    <row r="175" spans="1:12">
      <c r="A175" s="253"/>
      <c r="B175" s="259"/>
      <c r="C175" s="218"/>
      <c r="D175" s="164" t="s">
        <v>178</v>
      </c>
      <c r="E175" s="165">
        <v>0</v>
      </c>
      <c r="F175" s="170" t="s">
        <v>346</v>
      </c>
      <c r="G175" s="170" t="s">
        <v>346</v>
      </c>
      <c r="H175" s="170" t="s">
        <v>346</v>
      </c>
      <c r="I175" s="165">
        <v>0</v>
      </c>
      <c r="J175" s="147">
        <v>0</v>
      </c>
      <c r="K175" s="147" t="s">
        <v>336</v>
      </c>
      <c r="L175" s="147"/>
    </row>
    <row r="176" spans="1:12" ht="21.75" customHeight="1">
      <c r="A176" s="160"/>
      <c r="B176" s="249" t="s">
        <v>356</v>
      </c>
      <c r="C176" s="250"/>
      <c r="D176" s="250"/>
      <c r="E176" s="250"/>
      <c r="F176" s="250"/>
      <c r="G176" s="250"/>
      <c r="H176" s="250"/>
      <c r="I176" s="250"/>
      <c r="J176" s="250"/>
      <c r="K176" s="250"/>
      <c r="L176" s="250"/>
    </row>
    <row r="177" spans="1:12" ht="29.25" customHeight="1">
      <c r="A177" s="160"/>
      <c r="B177" s="244" t="s">
        <v>338</v>
      </c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</row>
    <row r="178" spans="1:12">
      <c r="A178" s="227"/>
      <c r="B178" s="219" t="s">
        <v>379</v>
      </c>
      <c r="C178" s="219" t="s">
        <v>315</v>
      </c>
      <c r="D178" s="164" t="s">
        <v>6</v>
      </c>
      <c r="E178" s="172">
        <f>E186+E194</f>
        <v>5666</v>
      </c>
      <c r="F178" s="170" t="s">
        <v>346</v>
      </c>
      <c r="G178" s="170" t="s">
        <v>346</v>
      </c>
      <c r="H178" s="170" t="s">
        <v>346</v>
      </c>
      <c r="I178" s="172">
        <v>5666</v>
      </c>
      <c r="J178" s="147">
        <f>I178/E178*100</f>
        <v>100</v>
      </c>
      <c r="K178" s="147" t="s">
        <v>336</v>
      </c>
      <c r="L178" s="147"/>
    </row>
    <row r="179" spans="1:12">
      <c r="A179" s="227"/>
      <c r="B179" s="220"/>
      <c r="C179" s="220"/>
      <c r="D179" s="164" t="s">
        <v>176</v>
      </c>
      <c r="E179" s="165">
        <v>0</v>
      </c>
      <c r="F179" s="165">
        <v>0</v>
      </c>
      <c r="G179" s="165">
        <v>0</v>
      </c>
      <c r="H179" s="165">
        <v>0</v>
      </c>
      <c r="I179" s="165">
        <v>0</v>
      </c>
      <c r="J179" s="147">
        <v>0</v>
      </c>
      <c r="K179" s="147">
        <v>0</v>
      </c>
      <c r="L179" s="147"/>
    </row>
    <row r="180" spans="1:12" ht="25.5">
      <c r="A180" s="227"/>
      <c r="B180" s="220"/>
      <c r="C180" s="220"/>
      <c r="D180" s="164" t="s">
        <v>328</v>
      </c>
      <c r="E180" s="165">
        <v>0</v>
      </c>
      <c r="F180" s="165">
        <v>0</v>
      </c>
      <c r="G180" s="165">
        <v>0</v>
      </c>
      <c r="H180" s="165">
        <v>0</v>
      </c>
      <c r="I180" s="165">
        <v>0</v>
      </c>
      <c r="J180" s="147">
        <v>0</v>
      </c>
      <c r="K180" s="147">
        <v>0</v>
      </c>
      <c r="L180" s="147"/>
    </row>
    <row r="181" spans="1:12" ht="38.25">
      <c r="A181" s="227"/>
      <c r="B181" s="220"/>
      <c r="C181" s="220"/>
      <c r="D181" s="164" t="s">
        <v>329</v>
      </c>
      <c r="E181" s="165">
        <v>0</v>
      </c>
      <c r="F181" s="165">
        <v>0</v>
      </c>
      <c r="G181" s="165">
        <v>0</v>
      </c>
      <c r="H181" s="165">
        <v>0</v>
      </c>
      <c r="I181" s="165">
        <v>0</v>
      </c>
      <c r="J181" s="147">
        <v>0</v>
      </c>
      <c r="K181" s="147">
        <v>0</v>
      </c>
      <c r="L181" s="147"/>
    </row>
    <row r="182" spans="1:12" ht="25.5">
      <c r="A182" s="227"/>
      <c r="B182" s="220"/>
      <c r="C182" s="220"/>
      <c r="D182" s="164" t="s">
        <v>169</v>
      </c>
      <c r="E182" s="165">
        <f>E190+E198</f>
        <v>5666</v>
      </c>
      <c r="F182" s="165" t="s">
        <v>346</v>
      </c>
      <c r="G182" s="165" t="s">
        <v>346</v>
      </c>
      <c r="H182" s="165" t="s">
        <v>346</v>
      </c>
      <c r="I182" s="165">
        <v>5666</v>
      </c>
      <c r="J182" s="147">
        <f t="shared" ref="J182:J183" si="11">I182/E182*100</f>
        <v>100</v>
      </c>
      <c r="K182" s="147" t="s">
        <v>336</v>
      </c>
      <c r="L182" s="147"/>
    </row>
    <row r="183" spans="1:12">
      <c r="A183" s="227"/>
      <c r="B183" s="220"/>
      <c r="C183" s="220"/>
      <c r="D183" s="164" t="s">
        <v>7</v>
      </c>
      <c r="E183" s="165">
        <f>E191+E199</f>
        <v>5666</v>
      </c>
      <c r="F183" s="165">
        <v>5666</v>
      </c>
      <c r="G183" s="165">
        <v>5666</v>
      </c>
      <c r="H183" s="165">
        <v>5666</v>
      </c>
      <c r="I183" s="165">
        <v>5666</v>
      </c>
      <c r="J183" s="147">
        <f t="shared" si="11"/>
        <v>100</v>
      </c>
      <c r="K183" s="147">
        <v>100</v>
      </c>
      <c r="L183" s="147"/>
    </row>
    <row r="184" spans="1:12">
      <c r="A184" s="227"/>
      <c r="B184" s="220"/>
      <c r="C184" s="220"/>
      <c r="D184" s="164" t="s">
        <v>177</v>
      </c>
      <c r="E184" s="165">
        <f>E192+E200</f>
        <v>0</v>
      </c>
      <c r="F184" s="165" t="s">
        <v>346</v>
      </c>
      <c r="G184" s="165" t="s">
        <v>346</v>
      </c>
      <c r="H184" s="165" t="s">
        <v>346</v>
      </c>
      <c r="I184" s="165">
        <v>0</v>
      </c>
      <c r="J184" s="147">
        <v>0</v>
      </c>
      <c r="K184" s="147" t="s">
        <v>336</v>
      </c>
      <c r="L184" s="147"/>
    </row>
    <row r="185" spans="1:12">
      <c r="A185" s="227"/>
      <c r="B185" s="221"/>
      <c r="C185" s="221"/>
      <c r="D185" s="164" t="s">
        <v>178</v>
      </c>
      <c r="E185" s="165">
        <f>E193+E201</f>
        <v>0</v>
      </c>
      <c r="F185" s="165" t="s">
        <v>346</v>
      </c>
      <c r="G185" s="165" t="s">
        <v>346</v>
      </c>
      <c r="H185" s="165" t="s">
        <v>346</v>
      </c>
      <c r="I185" s="165">
        <v>0</v>
      </c>
      <c r="J185" s="147">
        <v>0</v>
      </c>
      <c r="K185" s="147" t="s">
        <v>336</v>
      </c>
      <c r="L185" s="147"/>
    </row>
    <row r="186" spans="1:12">
      <c r="A186" s="227"/>
      <c r="B186" s="216" t="s">
        <v>420</v>
      </c>
      <c r="C186" s="216" t="s">
        <v>315</v>
      </c>
      <c r="D186" s="164" t="s">
        <v>6</v>
      </c>
      <c r="E186" s="165">
        <v>3666</v>
      </c>
      <c r="F186" s="165" t="s">
        <v>346</v>
      </c>
      <c r="G186" s="165" t="s">
        <v>346</v>
      </c>
      <c r="H186" s="165" t="s">
        <v>346</v>
      </c>
      <c r="I186" s="165">
        <v>3666</v>
      </c>
      <c r="J186" s="147">
        <v>100</v>
      </c>
      <c r="K186" s="147" t="s">
        <v>336</v>
      </c>
      <c r="L186" s="147"/>
    </row>
    <row r="187" spans="1:12">
      <c r="A187" s="227"/>
      <c r="B187" s="217"/>
      <c r="C187" s="217"/>
      <c r="D187" s="164" t="s">
        <v>176</v>
      </c>
      <c r="E187" s="165">
        <v>0</v>
      </c>
      <c r="F187" s="165">
        <v>0</v>
      </c>
      <c r="G187" s="165">
        <v>0</v>
      </c>
      <c r="H187" s="165">
        <v>0</v>
      </c>
      <c r="I187" s="165">
        <v>0</v>
      </c>
      <c r="J187" s="147">
        <v>0</v>
      </c>
      <c r="K187" s="147">
        <v>0</v>
      </c>
      <c r="L187" s="147"/>
    </row>
    <row r="188" spans="1:12" ht="25.5">
      <c r="A188" s="227"/>
      <c r="B188" s="217"/>
      <c r="C188" s="217"/>
      <c r="D188" s="164" t="s">
        <v>328</v>
      </c>
      <c r="E188" s="165">
        <v>0</v>
      </c>
      <c r="F188" s="165">
        <v>0</v>
      </c>
      <c r="G188" s="165">
        <v>0</v>
      </c>
      <c r="H188" s="165">
        <v>0</v>
      </c>
      <c r="I188" s="165">
        <v>0</v>
      </c>
      <c r="J188" s="147">
        <v>0</v>
      </c>
      <c r="K188" s="147">
        <v>0</v>
      </c>
      <c r="L188" s="147"/>
    </row>
    <row r="189" spans="1:12" ht="38.25">
      <c r="A189" s="227"/>
      <c r="B189" s="217"/>
      <c r="C189" s="217"/>
      <c r="D189" s="164" t="s">
        <v>329</v>
      </c>
      <c r="E189" s="165">
        <v>0</v>
      </c>
      <c r="F189" s="165">
        <v>0</v>
      </c>
      <c r="G189" s="165">
        <v>0</v>
      </c>
      <c r="H189" s="165">
        <v>0</v>
      </c>
      <c r="I189" s="165">
        <v>0</v>
      </c>
      <c r="J189" s="147">
        <v>0</v>
      </c>
      <c r="K189" s="147">
        <v>0</v>
      </c>
      <c r="L189" s="147"/>
    </row>
    <row r="190" spans="1:12" ht="25.5">
      <c r="A190" s="227"/>
      <c r="B190" s="217"/>
      <c r="C190" s="217"/>
      <c r="D190" s="164" t="s">
        <v>169</v>
      </c>
      <c r="E190" s="165">
        <v>3666</v>
      </c>
      <c r="F190" s="165" t="s">
        <v>346</v>
      </c>
      <c r="G190" s="165" t="s">
        <v>346</v>
      </c>
      <c r="H190" s="165" t="s">
        <v>346</v>
      </c>
      <c r="I190" s="165">
        <v>3666</v>
      </c>
      <c r="J190" s="147">
        <f>I190/E190*100</f>
        <v>100</v>
      </c>
      <c r="K190" s="147" t="s">
        <v>336</v>
      </c>
      <c r="L190" s="147"/>
    </row>
    <row r="191" spans="1:12">
      <c r="A191" s="227"/>
      <c r="B191" s="217"/>
      <c r="C191" s="217"/>
      <c r="D191" s="164" t="s">
        <v>7</v>
      </c>
      <c r="E191" s="165">
        <v>3666</v>
      </c>
      <c r="F191" s="165">
        <v>3666</v>
      </c>
      <c r="G191" s="165">
        <v>3666</v>
      </c>
      <c r="H191" s="165">
        <v>3666</v>
      </c>
      <c r="I191" s="165">
        <v>3666</v>
      </c>
      <c r="J191" s="147">
        <f t="shared" ref="J191:J194" si="12">I191/E191*100</f>
        <v>100</v>
      </c>
      <c r="K191" s="147">
        <v>100</v>
      </c>
      <c r="L191" s="147"/>
    </row>
    <row r="192" spans="1:12">
      <c r="A192" s="227"/>
      <c r="B192" s="217"/>
      <c r="C192" s="217"/>
      <c r="D192" s="164" t="s">
        <v>177</v>
      </c>
      <c r="E192" s="165">
        <v>0</v>
      </c>
      <c r="F192" s="165" t="s">
        <v>346</v>
      </c>
      <c r="G192" s="165" t="s">
        <v>346</v>
      </c>
      <c r="H192" s="165" t="s">
        <v>346</v>
      </c>
      <c r="I192" s="165">
        <v>0</v>
      </c>
      <c r="J192" s="147">
        <v>0</v>
      </c>
      <c r="K192" s="147" t="s">
        <v>336</v>
      </c>
      <c r="L192" s="147"/>
    </row>
    <row r="193" spans="1:12">
      <c r="A193" s="227"/>
      <c r="B193" s="218"/>
      <c r="C193" s="218"/>
      <c r="D193" s="164" t="s">
        <v>178</v>
      </c>
      <c r="E193" s="165">
        <v>0</v>
      </c>
      <c r="F193" s="165" t="s">
        <v>346</v>
      </c>
      <c r="G193" s="165" t="s">
        <v>346</v>
      </c>
      <c r="H193" s="165" t="s">
        <v>346</v>
      </c>
      <c r="I193" s="165">
        <v>0</v>
      </c>
      <c r="J193" s="147">
        <v>0</v>
      </c>
      <c r="K193" s="147" t="s">
        <v>336</v>
      </c>
      <c r="L193" s="147"/>
    </row>
    <row r="194" spans="1:12">
      <c r="A194" s="227"/>
      <c r="B194" s="216" t="s">
        <v>421</v>
      </c>
      <c r="C194" s="216" t="s">
        <v>315</v>
      </c>
      <c r="D194" s="164" t="s">
        <v>6</v>
      </c>
      <c r="E194" s="165">
        <v>2000</v>
      </c>
      <c r="F194" s="165" t="s">
        <v>346</v>
      </c>
      <c r="G194" s="165" t="s">
        <v>346</v>
      </c>
      <c r="H194" s="165" t="s">
        <v>346</v>
      </c>
      <c r="I194" s="165">
        <v>2000</v>
      </c>
      <c r="J194" s="147">
        <f t="shared" si="12"/>
        <v>100</v>
      </c>
      <c r="K194" s="147" t="s">
        <v>336</v>
      </c>
      <c r="L194" s="147"/>
    </row>
    <row r="195" spans="1:12">
      <c r="A195" s="227"/>
      <c r="B195" s="217"/>
      <c r="C195" s="217"/>
      <c r="D195" s="164" t="s">
        <v>176</v>
      </c>
      <c r="E195" s="165">
        <v>0</v>
      </c>
      <c r="F195" s="165">
        <v>0</v>
      </c>
      <c r="G195" s="165">
        <v>0</v>
      </c>
      <c r="H195" s="165">
        <v>0</v>
      </c>
      <c r="I195" s="165">
        <v>0</v>
      </c>
      <c r="J195" s="147">
        <v>0</v>
      </c>
      <c r="K195" s="147">
        <v>0</v>
      </c>
      <c r="L195" s="147"/>
    </row>
    <row r="196" spans="1:12" ht="25.5">
      <c r="A196" s="227"/>
      <c r="B196" s="217"/>
      <c r="C196" s="217"/>
      <c r="D196" s="164" t="s">
        <v>328</v>
      </c>
      <c r="E196" s="165">
        <v>0</v>
      </c>
      <c r="F196" s="165">
        <v>0</v>
      </c>
      <c r="G196" s="165">
        <v>0</v>
      </c>
      <c r="H196" s="165">
        <v>0</v>
      </c>
      <c r="I196" s="165">
        <v>0</v>
      </c>
      <c r="J196" s="147">
        <v>0</v>
      </c>
      <c r="K196" s="147">
        <v>0</v>
      </c>
      <c r="L196" s="147"/>
    </row>
    <row r="197" spans="1:12" ht="38.25">
      <c r="A197" s="227"/>
      <c r="B197" s="217"/>
      <c r="C197" s="217"/>
      <c r="D197" s="164" t="s">
        <v>329</v>
      </c>
      <c r="E197" s="165">
        <v>0</v>
      </c>
      <c r="F197" s="165">
        <v>0</v>
      </c>
      <c r="G197" s="165">
        <v>0</v>
      </c>
      <c r="H197" s="165">
        <v>0</v>
      </c>
      <c r="I197" s="165">
        <v>0</v>
      </c>
      <c r="J197" s="147">
        <v>0</v>
      </c>
      <c r="K197" s="147">
        <v>0</v>
      </c>
      <c r="L197" s="147"/>
    </row>
    <row r="198" spans="1:12" ht="25.5">
      <c r="A198" s="227"/>
      <c r="B198" s="217"/>
      <c r="C198" s="217"/>
      <c r="D198" s="164" t="s">
        <v>169</v>
      </c>
      <c r="E198" s="165">
        <v>2000</v>
      </c>
      <c r="F198" s="165" t="s">
        <v>346</v>
      </c>
      <c r="G198" s="165" t="s">
        <v>346</v>
      </c>
      <c r="H198" s="165" t="s">
        <v>346</v>
      </c>
      <c r="I198" s="165">
        <v>2000</v>
      </c>
      <c r="J198" s="147">
        <f>I198/E198*100</f>
        <v>100</v>
      </c>
      <c r="K198" s="147" t="s">
        <v>336</v>
      </c>
      <c r="L198" s="147"/>
    </row>
    <row r="199" spans="1:12">
      <c r="A199" s="227"/>
      <c r="B199" s="217"/>
      <c r="C199" s="217"/>
      <c r="D199" s="164" t="s">
        <v>7</v>
      </c>
      <c r="E199" s="165">
        <v>2000</v>
      </c>
      <c r="F199" s="165">
        <v>2000</v>
      </c>
      <c r="G199" s="165">
        <v>2000</v>
      </c>
      <c r="H199" s="165">
        <v>2000</v>
      </c>
      <c r="I199" s="165">
        <v>2000</v>
      </c>
      <c r="J199" s="147">
        <f>I199/E199*100</f>
        <v>100</v>
      </c>
      <c r="K199" s="147">
        <v>100</v>
      </c>
      <c r="L199" s="147"/>
    </row>
    <row r="200" spans="1:12">
      <c r="A200" s="227"/>
      <c r="B200" s="217"/>
      <c r="C200" s="217"/>
      <c r="D200" s="164" t="s">
        <v>177</v>
      </c>
      <c r="E200" s="165">
        <v>0</v>
      </c>
      <c r="F200" s="165" t="s">
        <v>346</v>
      </c>
      <c r="G200" s="165" t="s">
        <v>346</v>
      </c>
      <c r="H200" s="165" t="s">
        <v>346</v>
      </c>
      <c r="I200" s="165">
        <v>0</v>
      </c>
      <c r="J200" s="147">
        <v>0</v>
      </c>
      <c r="K200" s="147">
        <v>0</v>
      </c>
      <c r="L200" s="147"/>
    </row>
    <row r="201" spans="1:12">
      <c r="A201" s="227"/>
      <c r="B201" s="218"/>
      <c r="C201" s="218"/>
      <c r="D201" s="164" t="s">
        <v>178</v>
      </c>
      <c r="E201" s="165">
        <v>0</v>
      </c>
      <c r="F201" s="165" t="s">
        <v>346</v>
      </c>
      <c r="G201" s="165" t="s">
        <v>346</v>
      </c>
      <c r="H201" s="165" t="s">
        <v>346</v>
      </c>
      <c r="I201" s="165">
        <v>0</v>
      </c>
      <c r="J201" s="147">
        <v>0</v>
      </c>
      <c r="K201" s="147">
        <v>0</v>
      </c>
      <c r="L201" s="147"/>
    </row>
    <row r="202" spans="1:12">
      <c r="A202" s="227"/>
      <c r="B202" s="153"/>
      <c r="C202" s="153"/>
      <c r="D202" s="154"/>
      <c r="E202" s="195"/>
      <c r="F202" s="195"/>
      <c r="G202" s="195"/>
      <c r="H202" s="195"/>
      <c r="I202" s="195"/>
      <c r="J202" s="155"/>
      <c r="K202" s="155"/>
      <c r="L202" s="155"/>
    </row>
    <row r="203" spans="1:12">
      <c r="A203" s="227"/>
      <c r="B203" s="249" t="s">
        <v>357</v>
      </c>
      <c r="C203" s="250"/>
      <c r="D203" s="250"/>
      <c r="E203" s="250"/>
      <c r="F203" s="250"/>
      <c r="G203" s="250"/>
      <c r="H203" s="250"/>
      <c r="I203" s="250"/>
      <c r="J203" s="250"/>
      <c r="K203" s="250"/>
      <c r="L203" s="250"/>
    </row>
    <row r="204" spans="1:12" ht="31.5" customHeight="1">
      <c r="A204" s="227"/>
      <c r="B204" s="244" t="s">
        <v>338</v>
      </c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</row>
    <row r="205" spans="1:12">
      <c r="A205" s="227"/>
      <c r="B205" s="219" t="s">
        <v>380</v>
      </c>
      <c r="C205" s="216" t="s">
        <v>315</v>
      </c>
      <c r="D205" s="164" t="s">
        <v>6</v>
      </c>
      <c r="E205" s="172">
        <f t="shared" ref="E205:E212" si="13">E213</f>
        <v>5410</v>
      </c>
      <c r="F205" s="165" t="s">
        <v>346</v>
      </c>
      <c r="G205" s="165" t="s">
        <v>346</v>
      </c>
      <c r="H205" s="165" t="s">
        <v>346</v>
      </c>
      <c r="I205" s="172">
        <v>5410</v>
      </c>
      <c r="J205" s="147">
        <v>100</v>
      </c>
      <c r="K205" s="147" t="s">
        <v>336</v>
      </c>
      <c r="L205" s="147"/>
    </row>
    <row r="206" spans="1:12">
      <c r="A206" s="227"/>
      <c r="B206" s="220"/>
      <c r="C206" s="217"/>
      <c r="D206" s="164" t="s">
        <v>176</v>
      </c>
      <c r="E206" s="165">
        <f t="shared" si="13"/>
        <v>0</v>
      </c>
      <c r="F206" s="165">
        <v>0</v>
      </c>
      <c r="G206" s="165">
        <v>0</v>
      </c>
      <c r="H206" s="165">
        <v>0</v>
      </c>
      <c r="I206" s="165">
        <v>0</v>
      </c>
      <c r="J206" s="147">
        <v>0</v>
      </c>
      <c r="K206" s="147">
        <v>0</v>
      </c>
      <c r="L206" s="147"/>
    </row>
    <row r="207" spans="1:12" ht="25.5">
      <c r="A207" s="227"/>
      <c r="B207" s="220"/>
      <c r="C207" s="217"/>
      <c r="D207" s="164" t="s">
        <v>328</v>
      </c>
      <c r="E207" s="165">
        <f t="shared" si="13"/>
        <v>0</v>
      </c>
      <c r="F207" s="165">
        <v>0</v>
      </c>
      <c r="G207" s="165">
        <v>0</v>
      </c>
      <c r="H207" s="165">
        <v>0</v>
      </c>
      <c r="I207" s="165">
        <v>0</v>
      </c>
      <c r="J207" s="147">
        <v>0</v>
      </c>
      <c r="K207" s="147">
        <v>0</v>
      </c>
      <c r="L207" s="147"/>
    </row>
    <row r="208" spans="1:12" ht="38.25">
      <c r="A208" s="227"/>
      <c r="B208" s="220"/>
      <c r="C208" s="217"/>
      <c r="D208" s="164" t="s">
        <v>329</v>
      </c>
      <c r="E208" s="165">
        <f t="shared" si="13"/>
        <v>0</v>
      </c>
      <c r="F208" s="165">
        <v>0</v>
      </c>
      <c r="G208" s="165">
        <v>0</v>
      </c>
      <c r="H208" s="165">
        <v>0</v>
      </c>
      <c r="I208" s="165">
        <v>0</v>
      </c>
      <c r="J208" s="147">
        <v>0</v>
      </c>
      <c r="K208" s="147">
        <v>0</v>
      </c>
      <c r="L208" s="147"/>
    </row>
    <row r="209" spans="1:12" ht="25.5">
      <c r="A209" s="227"/>
      <c r="B209" s="220"/>
      <c r="C209" s="217"/>
      <c r="D209" s="164" t="s">
        <v>169</v>
      </c>
      <c r="E209" s="165">
        <f t="shared" si="13"/>
        <v>5410</v>
      </c>
      <c r="F209" s="165" t="s">
        <v>346</v>
      </c>
      <c r="G209" s="165" t="s">
        <v>346</v>
      </c>
      <c r="H209" s="165" t="s">
        <v>346</v>
      </c>
      <c r="I209" s="165">
        <v>5410</v>
      </c>
      <c r="J209" s="147">
        <f>I209/E209*100</f>
        <v>100</v>
      </c>
      <c r="K209" s="147" t="s">
        <v>336</v>
      </c>
      <c r="L209" s="147"/>
    </row>
    <row r="210" spans="1:12">
      <c r="A210" s="227"/>
      <c r="B210" s="220"/>
      <c r="C210" s="217"/>
      <c r="D210" s="164" t="s">
        <v>7</v>
      </c>
      <c r="E210" s="165">
        <f t="shared" si="13"/>
        <v>5410</v>
      </c>
      <c r="F210" s="165">
        <v>5410</v>
      </c>
      <c r="G210" s="165">
        <v>5410</v>
      </c>
      <c r="H210" s="165">
        <v>5410</v>
      </c>
      <c r="I210" s="165">
        <v>5410</v>
      </c>
      <c r="J210" s="147">
        <v>100</v>
      </c>
      <c r="K210" s="147">
        <v>100</v>
      </c>
      <c r="L210" s="147"/>
    </row>
    <row r="211" spans="1:12">
      <c r="A211" s="227"/>
      <c r="B211" s="220"/>
      <c r="C211" s="217"/>
      <c r="D211" s="164" t="s">
        <v>177</v>
      </c>
      <c r="E211" s="165">
        <f t="shared" si="13"/>
        <v>0</v>
      </c>
      <c r="F211" s="165" t="s">
        <v>346</v>
      </c>
      <c r="G211" s="165" t="s">
        <v>346</v>
      </c>
      <c r="H211" s="165" t="s">
        <v>346</v>
      </c>
      <c r="I211" s="165">
        <v>0</v>
      </c>
      <c r="J211" s="147">
        <v>0</v>
      </c>
      <c r="K211" s="147" t="s">
        <v>336</v>
      </c>
      <c r="L211" s="147"/>
    </row>
    <row r="212" spans="1:12">
      <c r="A212" s="227"/>
      <c r="B212" s="221"/>
      <c r="C212" s="218"/>
      <c r="D212" s="164" t="s">
        <v>178</v>
      </c>
      <c r="E212" s="165">
        <f t="shared" si="13"/>
        <v>0</v>
      </c>
      <c r="F212" s="165" t="s">
        <v>346</v>
      </c>
      <c r="G212" s="165" t="s">
        <v>346</v>
      </c>
      <c r="H212" s="165" t="s">
        <v>346</v>
      </c>
      <c r="I212" s="165">
        <v>0</v>
      </c>
      <c r="J212" s="147">
        <v>0</v>
      </c>
      <c r="K212" s="147" t="s">
        <v>336</v>
      </c>
      <c r="L212" s="147"/>
    </row>
    <row r="213" spans="1:12">
      <c r="A213" s="227"/>
      <c r="B213" s="216" t="s">
        <v>422</v>
      </c>
      <c r="C213" s="216" t="s">
        <v>315</v>
      </c>
      <c r="D213" s="164" t="s">
        <v>6</v>
      </c>
      <c r="E213" s="165">
        <v>5410</v>
      </c>
      <c r="F213" s="165" t="s">
        <v>346</v>
      </c>
      <c r="G213" s="165" t="s">
        <v>346</v>
      </c>
      <c r="H213" s="165" t="s">
        <v>346</v>
      </c>
      <c r="I213" s="165">
        <v>5410</v>
      </c>
      <c r="J213" s="147">
        <v>100</v>
      </c>
      <c r="K213" s="147" t="s">
        <v>336</v>
      </c>
      <c r="L213" s="147"/>
    </row>
    <row r="214" spans="1:12">
      <c r="A214" s="227"/>
      <c r="B214" s="217"/>
      <c r="C214" s="217"/>
      <c r="D214" s="164" t="s">
        <v>176</v>
      </c>
      <c r="E214" s="165">
        <v>0</v>
      </c>
      <c r="F214" s="165">
        <v>0</v>
      </c>
      <c r="G214" s="165">
        <v>0</v>
      </c>
      <c r="H214" s="165">
        <v>0</v>
      </c>
      <c r="I214" s="165">
        <v>0</v>
      </c>
      <c r="J214" s="147">
        <v>0</v>
      </c>
      <c r="K214" s="147">
        <v>0</v>
      </c>
      <c r="L214" s="147"/>
    </row>
    <row r="215" spans="1:12" ht="25.5">
      <c r="A215" s="227"/>
      <c r="B215" s="217"/>
      <c r="C215" s="217"/>
      <c r="D215" s="164" t="s">
        <v>328</v>
      </c>
      <c r="E215" s="165">
        <v>0</v>
      </c>
      <c r="F215" s="165">
        <v>0</v>
      </c>
      <c r="G215" s="165">
        <v>0</v>
      </c>
      <c r="H215" s="165">
        <v>0</v>
      </c>
      <c r="I215" s="165">
        <v>0</v>
      </c>
      <c r="J215" s="147">
        <v>0</v>
      </c>
      <c r="K215" s="147">
        <v>0</v>
      </c>
      <c r="L215" s="147"/>
    </row>
    <row r="216" spans="1:12" ht="38.25">
      <c r="A216" s="227"/>
      <c r="B216" s="217"/>
      <c r="C216" s="217"/>
      <c r="D216" s="164" t="s">
        <v>329</v>
      </c>
      <c r="E216" s="165">
        <v>0</v>
      </c>
      <c r="F216" s="165">
        <v>0</v>
      </c>
      <c r="G216" s="165">
        <v>0</v>
      </c>
      <c r="H216" s="165">
        <v>0</v>
      </c>
      <c r="I216" s="165">
        <v>0</v>
      </c>
      <c r="J216" s="147">
        <v>0</v>
      </c>
      <c r="K216" s="147">
        <v>0</v>
      </c>
      <c r="L216" s="147"/>
    </row>
    <row r="217" spans="1:12" ht="25.5">
      <c r="A217" s="227"/>
      <c r="B217" s="217"/>
      <c r="C217" s="217"/>
      <c r="D217" s="164" t="s">
        <v>169</v>
      </c>
      <c r="E217" s="165">
        <v>5410</v>
      </c>
      <c r="F217" s="165" t="s">
        <v>346</v>
      </c>
      <c r="G217" s="165" t="s">
        <v>346</v>
      </c>
      <c r="H217" s="165" t="s">
        <v>346</v>
      </c>
      <c r="I217" s="165">
        <v>5410</v>
      </c>
      <c r="J217" s="147">
        <f>I217/E217*100</f>
        <v>100</v>
      </c>
      <c r="K217" s="147" t="s">
        <v>336</v>
      </c>
      <c r="L217" s="147"/>
    </row>
    <row r="218" spans="1:12">
      <c r="A218" s="227"/>
      <c r="B218" s="217"/>
      <c r="C218" s="217"/>
      <c r="D218" s="164" t="s">
        <v>7</v>
      </c>
      <c r="E218" s="165">
        <v>5410</v>
      </c>
      <c r="F218" s="165">
        <v>5410</v>
      </c>
      <c r="G218" s="165">
        <v>5410</v>
      </c>
      <c r="H218" s="165">
        <v>5410</v>
      </c>
      <c r="I218" s="165">
        <v>5410</v>
      </c>
      <c r="J218" s="147">
        <v>100</v>
      </c>
      <c r="K218" s="147">
        <v>100</v>
      </c>
      <c r="L218" s="147"/>
    </row>
    <row r="219" spans="1:12">
      <c r="A219" s="227"/>
      <c r="B219" s="217"/>
      <c r="C219" s="217"/>
      <c r="D219" s="164" t="s">
        <v>177</v>
      </c>
      <c r="E219" s="165">
        <v>0</v>
      </c>
      <c r="F219" s="165" t="s">
        <v>346</v>
      </c>
      <c r="G219" s="165" t="s">
        <v>346</v>
      </c>
      <c r="H219" s="165" t="s">
        <v>346</v>
      </c>
      <c r="I219" s="165">
        <v>0</v>
      </c>
      <c r="J219" s="147">
        <v>0</v>
      </c>
      <c r="K219" s="147" t="s">
        <v>336</v>
      </c>
      <c r="L219" s="147"/>
    </row>
    <row r="220" spans="1:12">
      <c r="A220" s="227"/>
      <c r="B220" s="218"/>
      <c r="C220" s="218"/>
      <c r="D220" s="164" t="s">
        <v>178</v>
      </c>
      <c r="E220" s="165">
        <v>0</v>
      </c>
      <c r="F220" s="165" t="s">
        <v>346</v>
      </c>
      <c r="G220" s="165" t="s">
        <v>346</v>
      </c>
      <c r="H220" s="165" t="s">
        <v>346</v>
      </c>
      <c r="I220" s="165">
        <v>0</v>
      </c>
      <c r="J220" s="147">
        <v>0</v>
      </c>
      <c r="K220" s="147" t="s">
        <v>336</v>
      </c>
      <c r="L220" s="147"/>
    </row>
    <row r="221" spans="1:12">
      <c r="A221" s="160"/>
      <c r="B221" s="153"/>
      <c r="C221" s="153"/>
      <c r="D221" s="154"/>
      <c r="E221" s="195"/>
      <c r="F221" s="195"/>
      <c r="G221" s="195"/>
      <c r="H221" s="195"/>
      <c r="I221" s="195"/>
      <c r="J221" s="155"/>
      <c r="K221" s="155"/>
      <c r="L221" s="155"/>
    </row>
    <row r="222" spans="1:12">
      <c r="A222" s="160"/>
      <c r="B222" s="249" t="s">
        <v>358</v>
      </c>
      <c r="C222" s="250"/>
      <c r="D222" s="250"/>
      <c r="E222" s="250"/>
      <c r="F222" s="250"/>
      <c r="G222" s="250"/>
      <c r="H222" s="250"/>
      <c r="I222" s="250"/>
      <c r="J222" s="250"/>
      <c r="K222" s="250"/>
      <c r="L222" s="250"/>
    </row>
    <row r="223" spans="1:12" ht="30" customHeight="1">
      <c r="A223" s="160"/>
      <c r="B223" s="244" t="s">
        <v>338</v>
      </c>
      <c r="C223" s="245"/>
      <c r="D223" s="245"/>
      <c r="E223" s="245"/>
      <c r="F223" s="245"/>
      <c r="G223" s="245"/>
      <c r="H223" s="245"/>
      <c r="I223" s="245"/>
      <c r="J223" s="245"/>
      <c r="K223" s="245"/>
      <c r="L223" s="245"/>
    </row>
    <row r="224" spans="1:12">
      <c r="A224" s="227"/>
      <c r="B224" s="231" t="s">
        <v>384</v>
      </c>
      <c r="C224" s="219" t="s">
        <v>315</v>
      </c>
      <c r="D224" s="209" t="s">
        <v>6</v>
      </c>
      <c r="E224" s="172">
        <f t="shared" ref="E224:E231" si="14">E232+E240</f>
        <v>46017</v>
      </c>
      <c r="F224" s="172" t="s">
        <v>346</v>
      </c>
      <c r="G224" s="172" t="s">
        <v>346</v>
      </c>
      <c r="H224" s="172" t="s">
        <v>346</v>
      </c>
      <c r="I224" s="172">
        <v>46017</v>
      </c>
      <c r="J224" s="147">
        <f>I224/E224*100</f>
        <v>100</v>
      </c>
      <c r="K224" s="210" t="s">
        <v>336</v>
      </c>
      <c r="L224" s="147"/>
    </row>
    <row r="225" spans="1:12">
      <c r="A225" s="227"/>
      <c r="B225" s="231"/>
      <c r="C225" s="220"/>
      <c r="D225" s="209" t="s">
        <v>176</v>
      </c>
      <c r="E225" s="172">
        <f t="shared" si="14"/>
        <v>0</v>
      </c>
      <c r="F225" s="172">
        <v>0</v>
      </c>
      <c r="G225" s="172">
        <v>0</v>
      </c>
      <c r="H225" s="172">
        <v>0</v>
      </c>
      <c r="I225" s="172">
        <v>0</v>
      </c>
      <c r="J225" s="147">
        <v>0</v>
      </c>
      <c r="K225" s="210">
        <v>0</v>
      </c>
      <c r="L225" s="147"/>
    </row>
    <row r="226" spans="1:12" ht="25.5">
      <c r="A226" s="227"/>
      <c r="B226" s="231"/>
      <c r="C226" s="220"/>
      <c r="D226" s="209" t="s">
        <v>328</v>
      </c>
      <c r="E226" s="172">
        <f t="shared" si="14"/>
        <v>0</v>
      </c>
      <c r="F226" s="172">
        <v>0</v>
      </c>
      <c r="G226" s="172">
        <v>0</v>
      </c>
      <c r="H226" s="172">
        <v>0</v>
      </c>
      <c r="I226" s="172">
        <v>0</v>
      </c>
      <c r="J226" s="147">
        <v>0</v>
      </c>
      <c r="K226" s="210">
        <v>0</v>
      </c>
      <c r="L226" s="147"/>
    </row>
    <row r="227" spans="1:12" ht="38.25">
      <c r="A227" s="227"/>
      <c r="B227" s="231"/>
      <c r="C227" s="220"/>
      <c r="D227" s="209" t="s">
        <v>329</v>
      </c>
      <c r="E227" s="172">
        <f t="shared" si="14"/>
        <v>0</v>
      </c>
      <c r="F227" s="172">
        <v>0</v>
      </c>
      <c r="G227" s="172">
        <v>0</v>
      </c>
      <c r="H227" s="172">
        <v>0</v>
      </c>
      <c r="I227" s="172">
        <v>0</v>
      </c>
      <c r="J227" s="147">
        <v>0</v>
      </c>
      <c r="K227" s="210">
        <v>0</v>
      </c>
      <c r="L227" s="147"/>
    </row>
    <row r="228" spans="1:12" ht="25.5">
      <c r="A228" s="227"/>
      <c r="B228" s="231"/>
      <c r="C228" s="220"/>
      <c r="D228" s="209" t="s">
        <v>169</v>
      </c>
      <c r="E228" s="172">
        <f t="shared" si="14"/>
        <v>46017</v>
      </c>
      <c r="F228" s="172" t="s">
        <v>346</v>
      </c>
      <c r="G228" s="172" t="s">
        <v>346</v>
      </c>
      <c r="H228" s="172" t="s">
        <v>346</v>
      </c>
      <c r="I228" s="172">
        <v>46017</v>
      </c>
      <c r="J228" s="147">
        <f t="shared" ref="J228:J245" si="15">I228/E228*100</f>
        <v>100</v>
      </c>
      <c r="K228" s="210" t="s">
        <v>336</v>
      </c>
      <c r="L228" s="147"/>
    </row>
    <row r="229" spans="1:12">
      <c r="A229" s="227"/>
      <c r="B229" s="231"/>
      <c r="C229" s="220"/>
      <c r="D229" s="209" t="s">
        <v>7</v>
      </c>
      <c r="E229" s="172">
        <f t="shared" si="14"/>
        <v>46017</v>
      </c>
      <c r="F229" s="172">
        <v>46017</v>
      </c>
      <c r="G229" s="172">
        <v>46017</v>
      </c>
      <c r="H229" s="172">
        <v>46017</v>
      </c>
      <c r="I229" s="172">
        <v>46017</v>
      </c>
      <c r="J229" s="147">
        <f t="shared" si="15"/>
        <v>100</v>
      </c>
      <c r="K229" s="210">
        <v>100</v>
      </c>
      <c r="L229" s="147"/>
    </row>
    <row r="230" spans="1:12">
      <c r="A230" s="227"/>
      <c r="B230" s="231"/>
      <c r="C230" s="220"/>
      <c r="D230" s="209" t="s">
        <v>177</v>
      </c>
      <c r="E230" s="172">
        <f t="shared" si="14"/>
        <v>0</v>
      </c>
      <c r="F230" s="172" t="s">
        <v>346</v>
      </c>
      <c r="G230" s="172" t="s">
        <v>346</v>
      </c>
      <c r="H230" s="172" t="s">
        <v>346</v>
      </c>
      <c r="I230" s="172">
        <v>0</v>
      </c>
      <c r="J230" s="147">
        <v>0</v>
      </c>
      <c r="K230" s="210" t="s">
        <v>336</v>
      </c>
      <c r="L230" s="147"/>
    </row>
    <row r="231" spans="1:12">
      <c r="A231" s="227"/>
      <c r="B231" s="231"/>
      <c r="C231" s="221"/>
      <c r="D231" s="209" t="s">
        <v>178</v>
      </c>
      <c r="E231" s="172">
        <f t="shared" si="14"/>
        <v>0</v>
      </c>
      <c r="F231" s="172" t="s">
        <v>346</v>
      </c>
      <c r="G231" s="172" t="s">
        <v>346</v>
      </c>
      <c r="H231" s="172" t="s">
        <v>346</v>
      </c>
      <c r="I231" s="172">
        <v>0</v>
      </c>
      <c r="J231" s="147">
        <v>0</v>
      </c>
      <c r="K231" s="210" t="s">
        <v>336</v>
      </c>
      <c r="L231" s="147"/>
    </row>
    <row r="232" spans="1:12">
      <c r="A232" s="227"/>
      <c r="B232" s="225" t="s">
        <v>423</v>
      </c>
      <c r="C232" s="216" t="s">
        <v>315</v>
      </c>
      <c r="D232" s="164" t="s">
        <v>6</v>
      </c>
      <c r="E232" s="165">
        <v>27860</v>
      </c>
      <c r="F232" s="172" t="s">
        <v>346</v>
      </c>
      <c r="G232" s="172" t="s">
        <v>346</v>
      </c>
      <c r="H232" s="172" t="s">
        <v>346</v>
      </c>
      <c r="I232" s="165">
        <v>27860</v>
      </c>
      <c r="J232" s="147">
        <f t="shared" si="15"/>
        <v>100</v>
      </c>
      <c r="K232" s="147" t="s">
        <v>336</v>
      </c>
      <c r="L232" s="147"/>
    </row>
    <row r="233" spans="1:12">
      <c r="A233" s="227"/>
      <c r="B233" s="225"/>
      <c r="C233" s="217"/>
      <c r="D233" s="164" t="s">
        <v>176</v>
      </c>
      <c r="E233" s="165">
        <f>+E241</f>
        <v>0</v>
      </c>
      <c r="F233" s="165">
        <v>0</v>
      </c>
      <c r="G233" s="165">
        <v>0</v>
      </c>
      <c r="H233" s="165">
        <v>0</v>
      </c>
      <c r="I233" s="165">
        <v>0</v>
      </c>
      <c r="J233" s="147">
        <v>0</v>
      </c>
      <c r="K233" s="147">
        <v>0</v>
      </c>
      <c r="L233" s="147"/>
    </row>
    <row r="234" spans="1:12" ht="25.5">
      <c r="A234" s="227"/>
      <c r="B234" s="225"/>
      <c r="C234" s="217"/>
      <c r="D234" s="164" t="s">
        <v>328</v>
      </c>
      <c r="E234" s="165">
        <v>0</v>
      </c>
      <c r="F234" s="165">
        <v>0</v>
      </c>
      <c r="G234" s="165">
        <v>0</v>
      </c>
      <c r="H234" s="165">
        <v>0</v>
      </c>
      <c r="I234" s="165">
        <v>0</v>
      </c>
      <c r="J234" s="147">
        <v>0</v>
      </c>
      <c r="K234" s="147">
        <v>0</v>
      </c>
      <c r="L234" s="147"/>
    </row>
    <row r="235" spans="1:12" ht="38.25">
      <c r="A235" s="227"/>
      <c r="B235" s="225"/>
      <c r="C235" s="217"/>
      <c r="D235" s="164" t="s">
        <v>329</v>
      </c>
      <c r="E235" s="165">
        <v>0</v>
      </c>
      <c r="F235" s="165">
        <v>0</v>
      </c>
      <c r="G235" s="165">
        <v>0</v>
      </c>
      <c r="H235" s="165">
        <v>0</v>
      </c>
      <c r="I235" s="165">
        <v>0</v>
      </c>
      <c r="J235" s="147">
        <v>0</v>
      </c>
      <c r="K235" s="147">
        <v>0</v>
      </c>
      <c r="L235" s="147"/>
    </row>
    <row r="236" spans="1:12" ht="25.5">
      <c r="A236" s="227"/>
      <c r="B236" s="225"/>
      <c r="C236" s="217"/>
      <c r="D236" s="164" t="s">
        <v>169</v>
      </c>
      <c r="E236" s="165">
        <v>27860</v>
      </c>
      <c r="F236" s="165" t="s">
        <v>346</v>
      </c>
      <c r="G236" s="165" t="s">
        <v>346</v>
      </c>
      <c r="H236" s="165" t="s">
        <v>346</v>
      </c>
      <c r="I236" s="165">
        <v>27860</v>
      </c>
      <c r="J236" s="147">
        <f t="shared" si="15"/>
        <v>100</v>
      </c>
      <c r="K236" s="147" t="s">
        <v>336</v>
      </c>
      <c r="L236" s="147"/>
    </row>
    <row r="237" spans="1:12">
      <c r="A237" s="227"/>
      <c r="B237" s="225"/>
      <c r="C237" s="217"/>
      <c r="D237" s="164" t="s">
        <v>7</v>
      </c>
      <c r="E237" s="165">
        <v>27860</v>
      </c>
      <c r="F237" s="165">
        <v>27860</v>
      </c>
      <c r="G237" s="165">
        <v>27860</v>
      </c>
      <c r="H237" s="165">
        <v>27860</v>
      </c>
      <c r="I237" s="165">
        <v>27860</v>
      </c>
      <c r="J237" s="147">
        <f t="shared" si="15"/>
        <v>100</v>
      </c>
      <c r="K237" s="147">
        <v>100</v>
      </c>
      <c r="L237" s="147"/>
    </row>
    <row r="238" spans="1:12">
      <c r="A238" s="227"/>
      <c r="B238" s="225"/>
      <c r="C238" s="217"/>
      <c r="D238" s="164" t="s">
        <v>177</v>
      </c>
      <c r="E238" s="165">
        <v>0</v>
      </c>
      <c r="F238" s="165" t="s">
        <v>346</v>
      </c>
      <c r="G238" s="165" t="s">
        <v>346</v>
      </c>
      <c r="H238" s="165" t="s">
        <v>346</v>
      </c>
      <c r="I238" s="165">
        <v>0</v>
      </c>
      <c r="J238" s="147">
        <v>0</v>
      </c>
      <c r="K238" s="147" t="s">
        <v>336</v>
      </c>
      <c r="L238" s="147"/>
    </row>
    <row r="239" spans="1:12">
      <c r="A239" s="227"/>
      <c r="B239" s="225"/>
      <c r="C239" s="218"/>
      <c r="D239" s="164" t="s">
        <v>178</v>
      </c>
      <c r="E239" s="165">
        <v>0</v>
      </c>
      <c r="F239" s="165" t="s">
        <v>346</v>
      </c>
      <c r="G239" s="165" t="s">
        <v>346</v>
      </c>
      <c r="H239" s="165" t="s">
        <v>346</v>
      </c>
      <c r="I239" s="165">
        <v>0</v>
      </c>
      <c r="J239" s="147">
        <v>0</v>
      </c>
      <c r="K239" s="147" t="s">
        <v>336</v>
      </c>
      <c r="L239" s="147"/>
    </row>
    <row r="240" spans="1:12">
      <c r="A240" s="227"/>
      <c r="B240" s="225" t="s">
        <v>359</v>
      </c>
      <c r="C240" s="216" t="s">
        <v>315</v>
      </c>
      <c r="D240" s="164" t="s">
        <v>6</v>
      </c>
      <c r="E240" s="165">
        <v>18157</v>
      </c>
      <c r="F240" s="165" t="s">
        <v>346</v>
      </c>
      <c r="G240" s="165" t="s">
        <v>346</v>
      </c>
      <c r="H240" s="165" t="s">
        <v>346</v>
      </c>
      <c r="I240" s="165">
        <v>18157</v>
      </c>
      <c r="J240" s="147">
        <f t="shared" si="15"/>
        <v>100</v>
      </c>
      <c r="K240" s="147">
        <v>100</v>
      </c>
      <c r="L240" s="147"/>
    </row>
    <row r="241" spans="1:12">
      <c r="A241" s="227"/>
      <c r="B241" s="225"/>
      <c r="C241" s="217"/>
      <c r="D241" s="164" t="s">
        <v>176</v>
      </c>
      <c r="E241" s="165">
        <v>0</v>
      </c>
      <c r="F241" s="165">
        <v>0</v>
      </c>
      <c r="G241" s="165">
        <v>0</v>
      </c>
      <c r="H241" s="165">
        <v>0</v>
      </c>
      <c r="I241" s="165">
        <v>0</v>
      </c>
      <c r="J241" s="147">
        <v>0</v>
      </c>
      <c r="K241" s="147">
        <v>0</v>
      </c>
      <c r="L241" s="147"/>
    </row>
    <row r="242" spans="1:12" ht="25.5">
      <c r="A242" s="227"/>
      <c r="B242" s="225"/>
      <c r="C242" s="217"/>
      <c r="D242" s="164" t="s">
        <v>328</v>
      </c>
      <c r="E242" s="165">
        <v>0</v>
      </c>
      <c r="F242" s="165">
        <v>0</v>
      </c>
      <c r="G242" s="165">
        <v>0</v>
      </c>
      <c r="H242" s="165">
        <v>0</v>
      </c>
      <c r="I242" s="165">
        <v>0</v>
      </c>
      <c r="J242" s="147">
        <v>0</v>
      </c>
      <c r="K242" s="147">
        <v>0</v>
      </c>
      <c r="L242" s="147"/>
    </row>
    <row r="243" spans="1:12" ht="38.25">
      <c r="A243" s="227"/>
      <c r="B243" s="225"/>
      <c r="C243" s="217"/>
      <c r="D243" s="164" t="s">
        <v>329</v>
      </c>
      <c r="E243" s="165">
        <v>0</v>
      </c>
      <c r="F243" s="165">
        <v>0</v>
      </c>
      <c r="G243" s="165">
        <v>0</v>
      </c>
      <c r="H243" s="165">
        <v>0</v>
      </c>
      <c r="I243" s="165">
        <v>0</v>
      </c>
      <c r="J243" s="147">
        <v>0</v>
      </c>
      <c r="K243" s="147">
        <v>0</v>
      </c>
      <c r="L243" s="147"/>
    </row>
    <row r="244" spans="1:12" ht="25.5">
      <c r="A244" s="227"/>
      <c r="B244" s="225"/>
      <c r="C244" s="217"/>
      <c r="D244" s="164" t="s">
        <v>169</v>
      </c>
      <c r="E244" s="165">
        <v>18157</v>
      </c>
      <c r="F244" s="165" t="s">
        <v>346</v>
      </c>
      <c r="G244" s="165" t="s">
        <v>346</v>
      </c>
      <c r="H244" s="165" t="s">
        <v>346</v>
      </c>
      <c r="I244" s="165">
        <v>18157</v>
      </c>
      <c r="J244" s="147">
        <f>I244/E244*100</f>
        <v>100</v>
      </c>
      <c r="K244" s="147" t="s">
        <v>336</v>
      </c>
      <c r="L244" s="147"/>
    </row>
    <row r="245" spans="1:12">
      <c r="A245" s="227"/>
      <c r="B245" s="225"/>
      <c r="C245" s="217"/>
      <c r="D245" s="164" t="s">
        <v>7</v>
      </c>
      <c r="E245" s="165">
        <v>18157</v>
      </c>
      <c r="F245" s="165">
        <v>18157</v>
      </c>
      <c r="G245" s="165">
        <v>18157</v>
      </c>
      <c r="H245" s="165">
        <v>18157</v>
      </c>
      <c r="I245" s="165">
        <v>18157</v>
      </c>
      <c r="J245" s="147">
        <f t="shared" si="15"/>
        <v>100</v>
      </c>
      <c r="K245" s="147">
        <f>H245/F245*100</f>
        <v>100</v>
      </c>
      <c r="L245" s="147"/>
    </row>
    <row r="246" spans="1:12">
      <c r="A246" s="227"/>
      <c r="B246" s="225"/>
      <c r="C246" s="217"/>
      <c r="D246" s="164" t="s">
        <v>177</v>
      </c>
      <c r="E246" s="165">
        <v>0</v>
      </c>
      <c r="F246" s="165" t="s">
        <v>346</v>
      </c>
      <c r="G246" s="165" t="s">
        <v>346</v>
      </c>
      <c r="H246" s="165" t="s">
        <v>346</v>
      </c>
      <c r="I246" s="165">
        <v>0</v>
      </c>
      <c r="J246" s="147">
        <v>0</v>
      </c>
      <c r="K246" s="147">
        <v>0</v>
      </c>
      <c r="L246" s="147"/>
    </row>
    <row r="247" spans="1:12">
      <c r="A247" s="227"/>
      <c r="B247" s="225"/>
      <c r="C247" s="218"/>
      <c r="D247" s="164" t="s">
        <v>178</v>
      </c>
      <c r="E247" s="165">
        <v>0</v>
      </c>
      <c r="F247" s="165" t="s">
        <v>346</v>
      </c>
      <c r="G247" s="165" t="s">
        <v>346</v>
      </c>
      <c r="H247" s="165" t="s">
        <v>346</v>
      </c>
      <c r="I247" s="165">
        <v>0</v>
      </c>
      <c r="J247" s="147">
        <v>0</v>
      </c>
      <c r="K247" s="147">
        <v>0</v>
      </c>
      <c r="L247" s="147"/>
    </row>
    <row r="248" spans="1:12" ht="20.25" customHeight="1">
      <c r="A248" s="227"/>
      <c r="B248" s="251" t="s">
        <v>360</v>
      </c>
      <c r="C248" s="252"/>
      <c r="D248" s="252"/>
      <c r="E248" s="252"/>
      <c r="F248" s="252"/>
      <c r="G248" s="252"/>
      <c r="H248" s="252"/>
      <c r="I248" s="252"/>
      <c r="J248" s="252"/>
      <c r="K248" s="252"/>
      <c r="L248" s="252"/>
    </row>
    <row r="249" spans="1:12" ht="33" customHeight="1">
      <c r="A249" s="227"/>
      <c r="B249" s="244" t="s">
        <v>338</v>
      </c>
      <c r="C249" s="245"/>
      <c r="D249" s="245"/>
      <c r="E249" s="245"/>
      <c r="F249" s="245"/>
      <c r="G249" s="245"/>
      <c r="H249" s="245"/>
      <c r="I249" s="245"/>
      <c r="J249" s="245"/>
      <c r="K249" s="245"/>
      <c r="L249" s="245"/>
    </row>
    <row r="250" spans="1:12">
      <c r="A250" s="227"/>
      <c r="B250" s="231" t="s">
        <v>385</v>
      </c>
      <c r="C250" s="219" t="s">
        <v>315</v>
      </c>
      <c r="D250" s="209" t="s">
        <v>6</v>
      </c>
      <c r="E250" s="172">
        <f t="shared" ref="E250:E257" si="16">E258</f>
        <v>12</v>
      </c>
      <c r="F250" s="172" t="s">
        <v>346</v>
      </c>
      <c r="G250" s="172" t="s">
        <v>346</v>
      </c>
      <c r="H250" s="172" t="s">
        <v>346</v>
      </c>
      <c r="I250" s="172">
        <v>12</v>
      </c>
      <c r="J250" s="210">
        <f>I250/E250*100</f>
        <v>100</v>
      </c>
      <c r="K250" s="210" t="s">
        <v>336</v>
      </c>
      <c r="L250" s="210"/>
    </row>
    <row r="251" spans="1:12">
      <c r="A251" s="227"/>
      <c r="B251" s="231"/>
      <c r="C251" s="220"/>
      <c r="D251" s="209" t="s">
        <v>176</v>
      </c>
      <c r="E251" s="172">
        <f t="shared" si="16"/>
        <v>0</v>
      </c>
      <c r="F251" s="172">
        <v>0</v>
      </c>
      <c r="G251" s="172">
        <v>0</v>
      </c>
      <c r="H251" s="172">
        <v>0</v>
      </c>
      <c r="I251" s="172">
        <v>0</v>
      </c>
      <c r="J251" s="210">
        <v>0</v>
      </c>
      <c r="K251" s="210">
        <v>0</v>
      </c>
      <c r="L251" s="210"/>
    </row>
    <row r="252" spans="1:12" ht="25.5">
      <c r="A252" s="227"/>
      <c r="B252" s="231"/>
      <c r="C252" s="220"/>
      <c r="D252" s="209" t="s">
        <v>328</v>
      </c>
      <c r="E252" s="172">
        <f t="shared" si="16"/>
        <v>0</v>
      </c>
      <c r="F252" s="172">
        <v>0</v>
      </c>
      <c r="G252" s="172">
        <v>0</v>
      </c>
      <c r="H252" s="172">
        <v>0</v>
      </c>
      <c r="I252" s="172">
        <v>0</v>
      </c>
      <c r="J252" s="210">
        <v>0</v>
      </c>
      <c r="K252" s="210">
        <v>0</v>
      </c>
      <c r="L252" s="210"/>
    </row>
    <row r="253" spans="1:12" ht="38.25">
      <c r="A253" s="227"/>
      <c r="B253" s="231"/>
      <c r="C253" s="220"/>
      <c r="D253" s="209" t="s">
        <v>329</v>
      </c>
      <c r="E253" s="172">
        <f t="shared" si="16"/>
        <v>0</v>
      </c>
      <c r="F253" s="172">
        <v>0</v>
      </c>
      <c r="G253" s="172">
        <v>0</v>
      </c>
      <c r="H253" s="172">
        <v>0</v>
      </c>
      <c r="I253" s="172">
        <v>0</v>
      </c>
      <c r="J253" s="210">
        <v>0</v>
      </c>
      <c r="K253" s="210">
        <v>0</v>
      </c>
      <c r="L253" s="210"/>
    </row>
    <row r="254" spans="1:12" ht="25.5">
      <c r="A254" s="227"/>
      <c r="B254" s="231"/>
      <c r="C254" s="220"/>
      <c r="D254" s="209" t="s">
        <v>169</v>
      </c>
      <c r="E254" s="172">
        <f t="shared" si="16"/>
        <v>12</v>
      </c>
      <c r="F254" s="172" t="s">
        <v>346</v>
      </c>
      <c r="G254" s="172" t="s">
        <v>346</v>
      </c>
      <c r="H254" s="172" t="s">
        <v>346</v>
      </c>
      <c r="I254" s="172">
        <v>12</v>
      </c>
      <c r="J254" s="210">
        <f>I254/E254*100</f>
        <v>100</v>
      </c>
      <c r="K254" s="210" t="s">
        <v>336</v>
      </c>
      <c r="L254" s="210"/>
    </row>
    <row r="255" spans="1:12">
      <c r="A255" s="227"/>
      <c r="B255" s="231"/>
      <c r="C255" s="220"/>
      <c r="D255" s="209" t="s">
        <v>7</v>
      </c>
      <c r="E255" s="172">
        <f t="shared" si="16"/>
        <v>12</v>
      </c>
      <c r="F255" s="172">
        <v>12</v>
      </c>
      <c r="G255" s="172">
        <v>12</v>
      </c>
      <c r="H255" s="172">
        <v>12</v>
      </c>
      <c r="I255" s="172">
        <v>12</v>
      </c>
      <c r="J255" s="210">
        <v>100</v>
      </c>
      <c r="K255" s="210">
        <f>H255/F255*100</f>
        <v>100</v>
      </c>
      <c r="L255" s="210"/>
    </row>
    <row r="256" spans="1:12">
      <c r="A256" s="227"/>
      <c r="B256" s="231"/>
      <c r="C256" s="220"/>
      <c r="D256" s="209" t="s">
        <v>177</v>
      </c>
      <c r="E256" s="172">
        <f t="shared" si="16"/>
        <v>0</v>
      </c>
      <c r="F256" s="172" t="s">
        <v>346</v>
      </c>
      <c r="G256" s="172" t="s">
        <v>346</v>
      </c>
      <c r="H256" s="172" t="s">
        <v>346</v>
      </c>
      <c r="I256" s="172">
        <v>0</v>
      </c>
      <c r="J256" s="210">
        <v>0</v>
      </c>
      <c r="K256" s="210" t="s">
        <v>336</v>
      </c>
      <c r="L256" s="210"/>
    </row>
    <row r="257" spans="1:12">
      <c r="A257" s="227"/>
      <c r="B257" s="231"/>
      <c r="C257" s="221"/>
      <c r="D257" s="209" t="s">
        <v>178</v>
      </c>
      <c r="E257" s="172">
        <f t="shared" si="16"/>
        <v>0</v>
      </c>
      <c r="F257" s="172" t="s">
        <v>346</v>
      </c>
      <c r="G257" s="172" t="s">
        <v>346</v>
      </c>
      <c r="H257" s="172" t="s">
        <v>346</v>
      </c>
      <c r="I257" s="172">
        <v>0</v>
      </c>
      <c r="J257" s="210">
        <v>0</v>
      </c>
      <c r="K257" s="210" t="s">
        <v>336</v>
      </c>
      <c r="L257" s="210"/>
    </row>
    <row r="258" spans="1:12">
      <c r="A258" s="227"/>
      <c r="B258" s="225" t="s">
        <v>424</v>
      </c>
      <c r="C258" s="216" t="s">
        <v>315</v>
      </c>
      <c r="D258" s="164" t="s">
        <v>6</v>
      </c>
      <c r="E258" s="165">
        <v>12</v>
      </c>
      <c r="F258" s="165" t="s">
        <v>346</v>
      </c>
      <c r="G258" s="165" t="s">
        <v>346</v>
      </c>
      <c r="H258" s="165" t="s">
        <v>346</v>
      </c>
      <c r="I258" s="165">
        <v>12</v>
      </c>
      <c r="J258" s="147">
        <f>I258/E258*100</f>
        <v>100</v>
      </c>
      <c r="K258" s="147" t="s">
        <v>336</v>
      </c>
      <c r="L258" s="147"/>
    </row>
    <row r="259" spans="1:12">
      <c r="A259" s="227"/>
      <c r="B259" s="225"/>
      <c r="C259" s="217"/>
      <c r="D259" s="164" t="s">
        <v>176</v>
      </c>
      <c r="E259" s="165">
        <v>0</v>
      </c>
      <c r="F259" s="165">
        <v>0</v>
      </c>
      <c r="G259" s="165">
        <v>0</v>
      </c>
      <c r="H259" s="165">
        <v>0</v>
      </c>
      <c r="I259" s="165">
        <v>0</v>
      </c>
      <c r="J259" s="147">
        <v>0</v>
      </c>
      <c r="K259" s="147">
        <v>0</v>
      </c>
      <c r="L259" s="147"/>
    </row>
    <row r="260" spans="1:12" ht="25.5">
      <c r="A260" s="227"/>
      <c r="B260" s="225"/>
      <c r="C260" s="217"/>
      <c r="D260" s="164" t="s">
        <v>328</v>
      </c>
      <c r="E260" s="165">
        <v>0</v>
      </c>
      <c r="F260" s="165">
        <v>0</v>
      </c>
      <c r="G260" s="165">
        <v>0</v>
      </c>
      <c r="H260" s="165">
        <v>0</v>
      </c>
      <c r="I260" s="165">
        <v>0</v>
      </c>
      <c r="J260" s="147">
        <v>0</v>
      </c>
      <c r="K260" s="147">
        <v>0</v>
      </c>
      <c r="L260" s="147"/>
    </row>
    <row r="261" spans="1:12" ht="38.25">
      <c r="A261" s="227"/>
      <c r="B261" s="225"/>
      <c r="C261" s="217"/>
      <c r="D261" s="164" t="s">
        <v>329</v>
      </c>
      <c r="E261" s="165">
        <v>0</v>
      </c>
      <c r="F261" s="165">
        <v>0</v>
      </c>
      <c r="G261" s="165">
        <v>0</v>
      </c>
      <c r="H261" s="165">
        <v>0</v>
      </c>
      <c r="I261" s="165">
        <v>0</v>
      </c>
      <c r="J261" s="147">
        <v>0</v>
      </c>
      <c r="K261" s="147">
        <v>0</v>
      </c>
      <c r="L261" s="147"/>
    </row>
    <row r="262" spans="1:12" ht="25.5">
      <c r="A262" s="227"/>
      <c r="B262" s="225"/>
      <c r="C262" s="217"/>
      <c r="D262" s="164" t="s">
        <v>169</v>
      </c>
      <c r="E262" s="165">
        <v>12</v>
      </c>
      <c r="F262" s="165" t="s">
        <v>346</v>
      </c>
      <c r="G262" s="165" t="s">
        <v>346</v>
      </c>
      <c r="H262" s="165" t="s">
        <v>346</v>
      </c>
      <c r="I262" s="165">
        <v>12</v>
      </c>
      <c r="J262" s="147">
        <f>I262/E262*100</f>
        <v>100</v>
      </c>
      <c r="K262" s="147" t="s">
        <v>336</v>
      </c>
      <c r="L262" s="147"/>
    </row>
    <row r="263" spans="1:12">
      <c r="A263" s="227"/>
      <c r="B263" s="225"/>
      <c r="C263" s="217"/>
      <c r="D263" s="164" t="s">
        <v>7</v>
      </c>
      <c r="E263" s="165">
        <v>12</v>
      </c>
      <c r="F263" s="165">
        <v>12</v>
      </c>
      <c r="G263" s="165">
        <v>12</v>
      </c>
      <c r="H263" s="165">
        <v>12</v>
      </c>
      <c r="I263" s="165">
        <v>12</v>
      </c>
      <c r="J263" s="147">
        <v>100</v>
      </c>
      <c r="K263" s="147">
        <v>100</v>
      </c>
      <c r="L263" s="147"/>
    </row>
    <row r="264" spans="1:12">
      <c r="A264" s="227"/>
      <c r="B264" s="225"/>
      <c r="C264" s="217"/>
      <c r="D264" s="164" t="s">
        <v>177</v>
      </c>
      <c r="E264" s="165">
        <v>0</v>
      </c>
      <c r="F264" s="165" t="s">
        <v>346</v>
      </c>
      <c r="G264" s="165" t="s">
        <v>346</v>
      </c>
      <c r="H264" s="165" t="s">
        <v>346</v>
      </c>
      <c r="I264" s="165">
        <v>0</v>
      </c>
      <c r="J264" s="147">
        <v>0</v>
      </c>
      <c r="K264" s="147" t="s">
        <v>336</v>
      </c>
      <c r="L264" s="147"/>
    </row>
    <row r="265" spans="1:12">
      <c r="A265" s="227"/>
      <c r="B265" s="225"/>
      <c r="C265" s="218"/>
      <c r="D265" s="164" t="s">
        <v>178</v>
      </c>
      <c r="E265" s="165">
        <v>0</v>
      </c>
      <c r="F265" s="165" t="s">
        <v>346</v>
      </c>
      <c r="G265" s="165" t="s">
        <v>346</v>
      </c>
      <c r="H265" s="165" t="s">
        <v>346</v>
      </c>
      <c r="I265" s="165">
        <v>0</v>
      </c>
      <c r="J265" s="147">
        <v>0</v>
      </c>
      <c r="K265" s="147" t="s">
        <v>336</v>
      </c>
      <c r="L265" s="147"/>
    </row>
    <row r="266" spans="1:12" hidden="1">
      <c r="A266" s="227"/>
      <c r="B266" s="162"/>
      <c r="C266" s="254" t="s">
        <v>318</v>
      </c>
      <c r="D266" s="255"/>
      <c r="E266" s="255"/>
      <c r="F266" s="255"/>
      <c r="G266" s="255"/>
      <c r="H266" s="255"/>
      <c r="I266" s="255"/>
      <c r="J266" s="255"/>
      <c r="K266" s="255"/>
      <c r="L266" s="256"/>
    </row>
    <row r="267" spans="1:12">
      <c r="A267" s="227"/>
      <c r="B267" s="159"/>
      <c r="C267" s="180"/>
      <c r="D267" s="178"/>
      <c r="E267" s="198"/>
      <c r="F267" s="198"/>
      <c r="G267" s="198"/>
      <c r="H267" s="198"/>
      <c r="I267" s="198"/>
      <c r="J267" s="181"/>
      <c r="K267" s="181"/>
      <c r="L267" s="182"/>
    </row>
    <row r="268" spans="1:12" s="183" customFormat="1">
      <c r="A268" s="227"/>
      <c r="B268" s="249" t="s">
        <v>361</v>
      </c>
      <c r="C268" s="250"/>
      <c r="D268" s="250"/>
      <c r="E268" s="250"/>
      <c r="F268" s="250"/>
      <c r="G268" s="250"/>
      <c r="H268" s="250"/>
      <c r="I268" s="250"/>
      <c r="J268" s="250"/>
      <c r="K268" s="250"/>
      <c r="L268" s="250"/>
    </row>
    <row r="269" spans="1:12" ht="30" customHeight="1">
      <c r="A269" s="227"/>
      <c r="B269" s="244" t="s">
        <v>338</v>
      </c>
      <c r="C269" s="245"/>
      <c r="D269" s="245"/>
      <c r="E269" s="245"/>
      <c r="F269" s="245"/>
      <c r="G269" s="245"/>
      <c r="H269" s="245"/>
      <c r="I269" s="245"/>
      <c r="J269" s="245"/>
      <c r="K269" s="245"/>
      <c r="L269" s="245"/>
    </row>
    <row r="270" spans="1:12">
      <c r="A270" s="227"/>
      <c r="B270" s="231" t="s">
        <v>393</v>
      </c>
      <c r="C270" s="216" t="s">
        <v>315</v>
      </c>
      <c r="D270" s="164" t="s">
        <v>6</v>
      </c>
      <c r="E270" s="165">
        <f t="shared" ref="E270:E277" si="17">E278</f>
        <v>13600</v>
      </c>
      <c r="F270" s="165" t="s">
        <v>346</v>
      </c>
      <c r="G270" s="165" t="s">
        <v>346</v>
      </c>
      <c r="H270" s="165" t="s">
        <v>346</v>
      </c>
      <c r="I270" s="165">
        <f>I271+I272+I273+I275+I276+I277</f>
        <v>12259.25</v>
      </c>
      <c r="J270" s="147">
        <f>I270/E270*100</f>
        <v>90.141544117647058</v>
      </c>
      <c r="K270" s="147" t="s">
        <v>336</v>
      </c>
      <c r="L270" s="147"/>
    </row>
    <row r="271" spans="1:12">
      <c r="A271" s="227"/>
      <c r="B271" s="231"/>
      <c r="C271" s="217"/>
      <c r="D271" s="164" t="s">
        <v>176</v>
      </c>
      <c r="E271" s="165">
        <f t="shared" si="17"/>
        <v>0</v>
      </c>
      <c r="F271" s="165">
        <v>0</v>
      </c>
      <c r="G271" s="165">
        <v>0</v>
      </c>
      <c r="H271" s="165">
        <v>0</v>
      </c>
      <c r="I271" s="165">
        <f>I279</f>
        <v>0</v>
      </c>
      <c r="J271" s="147">
        <v>0</v>
      </c>
      <c r="K271" s="147">
        <v>0</v>
      </c>
      <c r="L271" s="147"/>
    </row>
    <row r="272" spans="1:12" ht="25.5">
      <c r="A272" s="227"/>
      <c r="B272" s="231"/>
      <c r="C272" s="217"/>
      <c r="D272" s="164" t="s">
        <v>328</v>
      </c>
      <c r="E272" s="165">
        <f t="shared" si="17"/>
        <v>0</v>
      </c>
      <c r="F272" s="165">
        <v>0</v>
      </c>
      <c r="G272" s="165">
        <v>0</v>
      </c>
      <c r="H272" s="165">
        <v>0</v>
      </c>
      <c r="I272" s="165">
        <f t="shared" ref="H272:I277" si="18">I280</f>
        <v>0</v>
      </c>
      <c r="J272" s="147">
        <v>0</v>
      </c>
      <c r="K272" s="147">
        <v>0</v>
      </c>
      <c r="L272" s="147"/>
    </row>
    <row r="273" spans="1:12" ht="38.25">
      <c r="A273" s="227"/>
      <c r="B273" s="231"/>
      <c r="C273" s="217"/>
      <c r="D273" s="164" t="s">
        <v>329</v>
      </c>
      <c r="E273" s="165">
        <f t="shared" si="17"/>
        <v>0</v>
      </c>
      <c r="F273" s="165">
        <v>0</v>
      </c>
      <c r="G273" s="165">
        <v>0</v>
      </c>
      <c r="H273" s="165">
        <v>0</v>
      </c>
      <c r="I273" s="165">
        <f t="shared" si="18"/>
        <v>0</v>
      </c>
      <c r="J273" s="147">
        <v>0</v>
      </c>
      <c r="K273" s="147">
        <v>0</v>
      </c>
      <c r="L273" s="147"/>
    </row>
    <row r="274" spans="1:12" ht="25.5">
      <c r="A274" s="227"/>
      <c r="B274" s="231"/>
      <c r="C274" s="217"/>
      <c r="D274" s="164" t="s">
        <v>169</v>
      </c>
      <c r="E274" s="165">
        <f t="shared" si="17"/>
        <v>13600</v>
      </c>
      <c r="F274" s="165" t="s">
        <v>346</v>
      </c>
      <c r="G274" s="165" t="s">
        <v>346</v>
      </c>
      <c r="H274" s="165" t="s">
        <v>346</v>
      </c>
      <c r="I274" s="165">
        <f t="shared" si="18"/>
        <v>12259.25</v>
      </c>
      <c r="J274" s="147">
        <f t="shared" ref="J274:J283" si="19">I274/E274*100</f>
        <v>90.141544117647058</v>
      </c>
      <c r="K274" s="147" t="s">
        <v>336</v>
      </c>
      <c r="L274" s="147"/>
    </row>
    <row r="275" spans="1:12">
      <c r="A275" s="227"/>
      <c r="B275" s="231"/>
      <c r="C275" s="217"/>
      <c r="D275" s="164" t="s">
        <v>7</v>
      </c>
      <c r="E275" s="165">
        <f t="shared" si="17"/>
        <v>13600</v>
      </c>
      <c r="F275" s="165">
        <v>13600</v>
      </c>
      <c r="G275" s="165">
        <v>13600</v>
      </c>
      <c r="H275" s="165">
        <f t="shared" si="18"/>
        <v>12259.25</v>
      </c>
      <c r="I275" s="165">
        <f t="shared" si="18"/>
        <v>12259.25</v>
      </c>
      <c r="J275" s="147">
        <f t="shared" si="19"/>
        <v>90.141544117647058</v>
      </c>
      <c r="K275" s="147">
        <f>H275/F275*100</f>
        <v>90.141544117647058</v>
      </c>
      <c r="L275" s="147"/>
    </row>
    <row r="276" spans="1:12">
      <c r="A276" s="227"/>
      <c r="B276" s="231"/>
      <c r="C276" s="217"/>
      <c r="D276" s="164" t="s">
        <v>177</v>
      </c>
      <c r="E276" s="165">
        <f t="shared" si="17"/>
        <v>0</v>
      </c>
      <c r="F276" s="165" t="s">
        <v>346</v>
      </c>
      <c r="G276" s="165" t="s">
        <v>346</v>
      </c>
      <c r="H276" s="165" t="s">
        <v>346</v>
      </c>
      <c r="I276" s="165">
        <f t="shared" si="18"/>
        <v>0</v>
      </c>
      <c r="J276" s="147">
        <v>0</v>
      </c>
      <c r="K276" s="147" t="s">
        <v>336</v>
      </c>
      <c r="L276" s="147"/>
    </row>
    <row r="277" spans="1:12">
      <c r="A277" s="227"/>
      <c r="B277" s="231"/>
      <c r="C277" s="218"/>
      <c r="D277" s="164" t="s">
        <v>178</v>
      </c>
      <c r="E277" s="165">
        <f t="shared" si="17"/>
        <v>0</v>
      </c>
      <c r="F277" s="165" t="s">
        <v>346</v>
      </c>
      <c r="G277" s="165" t="s">
        <v>346</v>
      </c>
      <c r="H277" s="165" t="s">
        <v>346</v>
      </c>
      <c r="I277" s="165">
        <f t="shared" si="18"/>
        <v>0</v>
      </c>
      <c r="J277" s="147">
        <v>0</v>
      </c>
      <c r="K277" s="147" t="s">
        <v>336</v>
      </c>
      <c r="L277" s="147"/>
    </row>
    <row r="278" spans="1:12">
      <c r="A278" s="227"/>
      <c r="B278" s="225" t="s">
        <v>425</v>
      </c>
      <c r="C278" s="216" t="s">
        <v>315</v>
      </c>
      <c r="D278" s="164" t="s">
        <v>6</v>
      </c>
      <c r="E278" s="165">
        <f>E279+E280+E281+E283+E284+E285</f>
        <v>13600</v>
      </c>
      <c r="F278" s="165" t="s">
        <v>346</v>
      </c>
      <c r="G278" s="165" t="s">
        <v>346</v>
      </c>
      <c r="H278" s="165" t="s">
        <v>346</v>
      </c>
      <c r="I278" s="165">
        <f>I279+I280+I281+I283+I284+I285</f>
        <v>12259.25</v>
      </c>
      <c r="J278" s="147">
        <f t="shared" si="19"/>
        <v>90.141544117647058</v>
      </c>
      <c r="K278" s="147" t="s">
        <v>336</v>
      </c>
      <c r="L278" s="147"/>
    </row>
    <row r="279" spans="1:12">
      <c r="A279" s="227"/>
      <c r="B279" s="225"/>
      <c r="C279" s="217"/>
      <c r="D279" s="164" t="s">
        <v>176</v>
      </c>
      <c r="E279" s="165">
        <v>0</v>
      </c>
      <c r="F279" s="165">
        <v>0</v>
      </c>
      <c r="G279" s="165">
        <v>0</v>
      </c>
      <c r="H279" s="165">
        <v>0</v>
      </c>
      <c r="I279" s="165">
        <v>0</v>
      </c>
      <c r="J279" s="147">
        <v>0</v>
      </c>
      <c r="K279" s="147">
        <v>0</v>
      </c>
      <c r="L279" s="147"/>
    </row>
    <row r="280" spans="1:12" ht="25.5">
      <c r="A280" s="227"/>
      <c r="B280" s="225"/>
      <c r="C280" s="217"/>
      <c r="D280" s="164" t="s">
        <v>328</v>
      </c>
      <c r="E280" s="165">
        <v>0</v>
      </c>
      <c r="F280" s="165">
        <v>0</v>
      </c>
      <c r="G280" s="165">
        <v>0</v>
      </c>
      <c r="H280" s="165">
        <v>0</v>
      </c>
      <c r="I280" s="165">
        <v>0</v>
      </c>
      <c r="J280" s="147">
        <v>0</v>
      </c>
      <c r="K280" s="147">
        <v>0</v>
      </c>
      <c r="L280" s="147"/>
    </row>
    <row r="281" spans="1:12" ht="38.25">
      <c r="A281" s="227"/>
      <c r="B281" s="225"/>
      <c r="C281" s="217"/>
      <c r="D281" s="164" t="s">
        <v>329</v>
      </c>
      <c r="E281" s="165">
        <v>0</v>
      </c>
      <c r="F281" s="165">
        <v>0</v>
      </c>
      <c r="G281" s="165">
        <v>0</v>
      </c>
      <c r="H281" s="165">
        <v>0</v>
      </c>
      <c r="I281" s="165">
        <v>0</v>
      </c>
      <c r="J281" s="147">
        <v>0</v>
      </c>
      <c r="K281" s="147">
        <v>0</v>
      </c>
      <c r="L281" s="147"/>
    </row>
    <row r="282" spans="1:12" ht="25.5">
      <c r="A282" s="227"/>
      <c r="B282" s="225"/>
      <c r="C282" s="217"/>
      <c r="D282" s="164" t="s">
        <v>169</v>
      </c>
      <c r="E282" s="165">
        <f>E283</f>
        <v>13600</v>
      </c>
      <c r="F282" s="165" t="s">
        <v>346</v>
      </c>
      <c r="G282" s="165" t="s">
        <v>346</v>
      </c>
      <c r="H282" s="165" t="s">
        <v>346</v>
      </c>
      <c r="I282" s="165">
        <f>I283</f>
        <v>12259.25</v>
      </c>
      <c r="J282" s="147">
        <f t="shared" si="19"/>
        <v>90.141544117647058</v>
      </c>
      <c r="K282" s="147" t="s">
        <v>336</v>
      </c>
      <c r="L282" s="147"/>
    </row>
    <row r="283" spans="1:12">
      <c r="A283" s="227"/>
      <c r="B283" s="225"/>
      <c r="C283" s="217"/>
      <c r="D283" s="164" t="s">
        <v>7</v>
      </c>
      <c r="E283" s="165">
        <v>13600</v>
      </c>
      <c r="F283" s="165">
        <v>13600</v>
      </c>
      <c r="G283" s="165">
        <v>13600</v>
      </c>
      <c r="H283" s="165">
        <v>12259.25</v>
      </c>
      <c r="I283" s="165">
        <v>12259.25</v>
      </c>
      <c r="J283" s="147">
        <f t="shared" si="19"/>
        <v>90.141544117647058</v>
      </c>
      <c r="K283" s="147">
        <v>100</v>
      </c>
      <c r="L283" s="147"/>
    </row>
    <row r="284" spans="1:12">
      <c r="A284" s="227"/>
      <c r="B284" s="225"/>
      <c r="C284" s="217"/>
      <c r="D284" s="164" t="s">
        <v>177</v>
      </c>
      <c r="E284" s="165">
        <v>0</v>
      </c>
      <c r="F284" s="165" t="s">
        <v>346</v>
      </c>
      <c r="G284" s="165" t="s">
        <v>346</v>
      </c>
      <c r="H284" s="165" t="s">
        <v>346</v>
      </c>
      <c r="I284" s="165">
        <v>0</v>
      </c>
      <c r="J284" s="147">
        <v>0</v>
      </c>
      <c r="K284" s="147" t="s">
        <v>336</v>
      </c>
      <c r="L284" s="147"/>
    </row>
    <row r="285" spans="1:12">
      <c r="A285" s="253"/>
      <c r="B285" s="225"/>
      <c r="C285" s="218"/>
      <c r="D285" s="164" t="s">
        <v>178</v>
      </c>
      <c r="E285" s="165">
        <v>0</v>
      </c>
      <c r="F285" s="165" t="s">
        <v>346</v>
      </c>
      <c r="G285" s="165" t="s">
        <v>346</v>
      </c>
      <c r="H285" s="165" t="s">
        <v>346</v>
      </c>
      <c r="I285" s="165">
        <v>0</v>
      </c>
      <c r="J285" s="147">
        <v>0</v>
      </c>
      <c r="K285" s="147" t="s">
        <v>336</v>
      </c>
      <c r="L285" s="147"/>
    </row>
    <row r="286" spans="1:12" ht="21.75" customHeight="1">
      <c r="A286" s="161"/>
      <c r="B286" s="249" t="s">
        <v>394</v>
      </c>
      <c r="C286" s="250"/>
      <c r="D286" s="250"/>
      <c r="E286" s="250"/>
      <c r="F286" s="250"/>
      <c r="G286" s="250"/>
      <c r="H286" s="250"/>
      <c r="I286" s="250"/>
      <c r="J286" s="250"/>
      <c r="K286" s="250"/>
      <c r="L286" s="250"/>
    </row>
    <row r="287" spans="1:12" ht="31.5" customHeight="1">
      <c r="A287" s="161"/>
      <c r="B287" s="244" t="s">
        <v>338</v>
      </c>
      <c r="C287" s="245"/>
      <c r="D287" s="245"/>
      <c r="E287" s="245"/>
      <c r="F287" s="245"/>
      <c r="G287" s="245"/>
      <c r="H287" s="245"/>
      <c r="I287" s="245"/>
      <c r="J287" s="245"/>
      <c r="K287" s="245"/>
      <c r="L287" s="245"/>
    </row>
    <row r="288" spans="1:12">
      <c r="A288" s="229"/>
      <c r="B288" s="219" t="s">
        <v>395</v>
      </c>
      <c r="C288" s="219" t="s">
        <v>18</v>
      </c>
      <c r="D288" s="211" t="s">
        <v>6</v>
      </c>
      <c r="E288" s="172">
        <f t="shared" ref="E288:E295" si="20">E320</f>
        <v>1398.5</v>
      </c>
      <c r="F288" s="172" t="s">
        <v>346</v>
      </c>
      <c r="G288" s="172" t="s">
        <v>346</v>
      </c>
      <c r="H288" s="172" t="s">
        <v>346</v>
      </c>
      <c r="I288" s="172">
        <v>1398.5</v>
      </c>
      <c r="J288" s="210">
        <f>I288/E288*100</f>
        <v>100</v>
      </c>
      <c r="K288" s="210" t="s">
        <v>336</v>
      </c>
      <c r="L288" s="147"/>
    </row>
    <row r="289" spans="1:12">
      <c r="A289" s="229"/>
      <c r="B289" s="220"/>
      <c r="C289" s="220"/>
      <c r="D289" s="209" t="s">
        <v>176</v>
      </c>
      <c r="E289" s="172">
        <f t="shared" si="20"/>
        <v>0</v>
      </c>
      <c r="F289" s="172">
        <v>0</v>
      </c>
      <c r="G289" s="172">
        <v>0</v>
      </c>
      <c r="H289" s="172">
        <v>0</v>
      </c>
      <c r="I289" s="172">
        <v>0</v>
      </c>
      <c r="J289" s="210">
        <v>0</v>
      </c>
      <c r="K289" s="210">
        <v>0</v>
      </c>
      <c r="L289" s="147"/>
    </row>
    <row r="290" spans="1:12" ht="25.5">
      <c r="A290" s="229"/>
      <c r="B290" s="220"/>
      <c r="C290" s="220"/>
      <c r="D290" s="209" t="s">
        <v>328</v>
      </c>
      <c r="E290" s="172">
        <f t="shared" si="20"/>
        <v>0</v>
      </c>
      <c r="F290" s="172">
        <v>0</v>
      </c>
      <c r="G290" s="172">
        <v>0</v>
      </c>
      <c r="H290" s="172">
        <v>0</v>
      </c>
      <c r="I290" s="172">
        <v>0</v>
      </c>
      <c r="J290" s="210">
        <v>0</v>
      </c>
      <c r="K290" s="210">
        <v>0</v>
      </c>
      <c r="L290" s="147"/>
    </row>
    <row r="291" spans="1:12" ht="30.75" customHeight="1">
      <c r="A291" s="229"/>
      <c r="B291" s="220"/>
      <c r="C291" s="220"/>
      <c r="D291" s="209" t="s">
        <v>329</v>
      </c>
      <c r="E291" s="172">
        <f t="shared" si="20"/>
        <v>0</v>
      </c>
      <c r="F291" s="172">
        <v>0</v>
      </c>
      <c r="G291" s="172">
        <v>0</v>
      </c>
      <c r="H291" s="172">
        <v>0</v>
      </c>
      <c r="I291" s="172">
        <v>0</v>
      </c>
      <c r="J291" s="210">
        <v>0</v>
      </c>
      <c r="K291" s="210">
        <v>0</v>
      </c>
      <c r="L291" s="147"/>
    </row>
    <row r="292" spans="1:12" ht="25.5">
      <c r="A292" s="229"/>
      <c r="B292" s="220"/>
      <c r="C292" s="220"/>
      <c r="D292" s="209" t="s">
        <v>169</v>
      </c>
      <c r="E292" s="172">
        <f t="shared" si="20"/>
        <v>1398.5</v>
      </c>
      <c r="F292" s="172" t="s">
        <v>346</v>
      </c>
      <c r="G292" s="172" t="s">
        <v>346</v>
      </c>
      <c r="H292" s="172" t="s">
        <v>346</v>
      </c>
      <c r="I292" s="172">
        <v>1398.5</v>
      </c>
      <c r="J292" s="210">
        <f t="shared" ref="J292:J325" si="21">I292/E292*100</f>
        <v>100</v>
      </c>
      <c r="K292" s="210" t="s">
        <v>336</v>
      </c>
      <c r="L292" s="147"/>
    </row>
    <row r="293" spans="1:12">
      <c r="A293" s="229"/>
      <c r="B293" s="220"/>
      <c r="C293" s="220"/>
      <c r="D293" s="209" t="s">
        <v>7</v>
      </c>
      <c r="E293" s="172">
        <f t="shared" si="20"/>
        <v>1398.5</v>
      </c>
      <c r="F293" s="172">
        <v>1398.5</v>
      </c>
      <c r="G293" s="172">
        <v>1398.5</v>
      </c>
      <c r="H293" s="172">
        <v>1398.5</v>
      </c>
      <c r="I293" s="172">
        <v>1398.5</v>
      </c>
      <c r="J293" s="210">
        <f t="shared" si="21"/>
        <v>100</v>
      </c>
      <c r="K293" s="210">
        <v>100</v>
      </c>
      <c r="L293" s="147"/>
    </row>
    <row r="294" spans="1:12">
      <c r="A294" s="229"/>
      <c r="B294" s="220"/>
      <c r="C294" s="220"/>
      <c r="D294" s="209" t="s">
        <v>177</v>
      </c>
      <c r="E294" s="172">
        <f t="shared" si="20"/>
        <v>0</v>
      </c>
      <c r="F294" s="172" t="s">
        <v>346</v>
      </c>
      <c r="G294" s="172" t="s">
        <v>346</v>
      </c>
      <c r="H294" s="172" t="s">
        <v>346</v>
      </c>
      <c r="I294" s="172">
        <v>0</v>
      </c>
      <c r="J294" s="210">
        <v>0</v>
      </c>
      <c r="K294" s="210" t="s">
        <v>336</v>
      </c>
      <c r="L294" s="147"/>
    </row>
    <row r="295" spans="1:12">
      <c r="A295" s="229"/>
      <c r="B295" s="221"/>
      <c r="C295" s="221"/>
      <c r="D295" s="209" t="s">
        <v>178</v>
      </c>
      <c r="E295" s="172">
        <f t="shared" si="20"/>
        <v>0</v>
      </c>
      <c r="F295" s="172" t="s">
        <v>346</v>
      </c>
      <c r="G295" s="172" t="s">
        <v>346</v>
      </c>
      <c r="H295" s="172" t="s">
        <v>346</v>
      </c>
      <c r="I295" s="172">
        <v>0</v>
      </c>
      <c r="J295" s="210">
        <v>0</v>
      </c>
      <c r="K295" s="210" t="s">
        <v>336</v>
      </c>
      <c r="L295" s="147"/>
    </row>
    <row r="296" spans="1:12" hidden="1">
      <c r="A296" s="229"/>
      <c r="B296" s="216" t="s">
        <v>263</v>
      </c>
      <c r="C296" s="216" t="s">
        <v>18</v>
      </c>
      <c r="D296" s="164" t="s">
        <v>6</v>
      </c>
      <c r="E296" s="165">
        <v>0</v>
      </c>
      <c r="F296" s="172" t="s">
        <v>346</v>
      </c>
      <c r="G296" s="172" t="s">
        <v>346</v>
      </c>
      <c r="H296" s="172" t="s">
        <v>346</v>
      </c>
      <c r="I296" s="165">
        <v>0</v>
      </c>
      <c r="J296" s="147" t="e">
        <f t="shared" si="21"/>
        <v>#DIV/0!</v>
      </c>
      <c r="K296" s="147" t="e">
        <v>#DIV/0!</v>
      </c>
      <c r="L296" s="147"/>
    </row>
    <row r="297" spans="1:12" hidden="1">
      <c r="A297" s="229"/>
      <c r="B297" s="217"/>
      <c r="C297" s="217"/>
      <c r="D297" s="164" t="s">
        <v>176</v>
      </c>
      <c r="E297" s="165">
        <v>0</v>
      </c>
      <c r="F297" s="172" t="s">
        <v>346</v>
      </c>
      <c r="G297" s="172" t="s">
        <v>346</v>
      </c>
      <c r="H297" s="172" t="s">
        <v>346</v>
      </c>
      <c r="I297" s="165">
        <v>0</v>
      </c>
      <c r="J297" s="147" t="e">
        <f t="shared" si="21"/>
        <v>#DIV/0!</v>
      </c>
      <c r="K297" s="147" t="e">
        <v>#DIV/0!</v>
      </c>
      <c r="L297" s="147"/>
    </row>
    <row r="298" spans="1:12" ht="25.5" hidden="1">
      <c r="A298" s="229"/>
      <c r="B298" s="217"/>
      <c r="C298" s="217"/>
      <c r="D298" s="164" t="s">
        <v>328</v>
      </c>
      <c r="E298" s="165">
        <v>0</v>
      </c>
      <c r="F298" s="172" t="s">
        <v>346</v>
      </c>
      <c r="G298" s="172" t="s">
        <v>346</v>
      </c>
      <c r="H298" s="172" t="s">
        <v>346</v>
      </c>
      <c r="I298" s="165">
        <v>0</v>
      </c>
      <c r="J298" s="147" t="e">
        <f t="shared" si="21"/>
        <v>#DIV/0!</v>
      </c>
      <c r="K298" s="147" t="e">
        <v>#DIV/0!</v>
      </c>
      <c r="L298" s="147"/>
    </row>
    <row r="299" spans="1:12" ht="38.25" hidden="1">
      <c r="A299" s="229"/>
      <c r="B299" s="217"/>
      <c r="C299" s="217"/>
      <c r="D299" s="164" t="s">
        <v>329</v>
      </c>
      <c r="E299" s="165">
        <v>0</v>
      </c>
      <c r="F299" s="172" t="s">
        <v>346</v>
      </c>
      <c r="G299" s="172" t="s">
        <v>346</v>
      </c>
      <c r="H299" s="172" t="s">
        <v>346</v>
      </c>
      <c r="I299" s="165">
        <v>0</v>
      </c>
      <c r="J299" s="147" t="e">
        <f t="shared" si="21"/>
        <v>#DIV/0!</v>
      </c>
      <c r="K299" s="147" t="e">
        <v>#DIV/0!</v>
      </c>
      <c r="L299" s="147"/>
    </row>
    <row r="300" spans="1:12" ht="25.5" hidden="1">
      <c r="A300" s="229"/>
      <c r="B300" s="217"/>
      <c r="C300" s="217"/>
      <c r="D300" s="164" t="s">
        <v>169</v>
      </c>
      <c r="E300" s="165">
        <v>0</v>
      </c>
      <c r="F300" s="172" t="s">
        <v>346</v>
      </c>
      <c r="G300" s="172" t="s">
        <v>346</v>
      </c>
      <c r="H300" s="172" t="s">
        <v>346</v>
      </c>
      <c r="I300" s="165">
        <v>0</v>
      </c>
      <c r="J300" s="147" t="e">
        <f t="shared" si="21"/>
        <v>#DIV/0!</v>
      </c>
      <c r="K300" s="147" t="e">
        <v>#DIV/0!</v>
      </c>
      <c r="L300" s="147"/>
    </row>
    <row r="301" spans="1:12" hidden="1">
      <c r="A301" s="229"/>
      <c r="B301" s="217"/>
      <c r="C301" s="217"/>
      <c r="D301" s="164" t="s">
        <v>7</v>
      </c>
      <c r="E301" s="165">
        <v>0</v>
      </c>
      <c r="F301" s="172" t="s">
        <v>346</v>
      </c>
      <c r="G301" s="172" t="s">
        <v>346</v>
      </c>
      <c r="H301" s="172" t="s">
        <v>346</v>
      </c>
      <c r="I301" s="165">
        <v>0</v>
      </c>
      <c r="J301" s="147" t="e">
        <f t="shared" si="21"/>
        <v>#DIV/0!</v>
      </c>
      <c r="K301" s="147" t="e">
        <v>#DIV/0!</v>
      </c>
      <c r="L301" s="147"/>
    </row>
    <row r="302" spans="1:12" hidden="1">
      <c r="A302" s="229"/>
      <c r="B302" s="217"/>
      <c r="C302" s="217"/>
      <c r="D302" s="164" t="s">
        <v>177</v>
      </c>
      <c r="E302" s="165">
        <v>0</v>
      </c>
      <c r="F302" s="172" t="s">
        <v>346</v>
      </c>
      <c r="G302" s="172" t="s">
        <v>346</v>
      </c>
      <c r="H302" s="172" t="s">
        <v>346</v>
      </c>
      <c r="I302" s="165">
        <v>0</v>
      </c>
      <c r="J302" s="147" t="e">
        <f t="shared" si="21"/>
        <v>#DIV/0!</v>
      </c>
      <c r="K302" s="147" t="e">
        <v>#DIV/0!</v>
      </c>
      <c r="L302" s="147"/>
    </row>
    <row r="303" spans="1:12" hidden="1">
      <c r="A303" s="229"/>
      <c r="B303" s="218"/>
      <c r="C303" s="218"/>
      <c r="D303" s="164" t="s">
        <v>178</v>
      </c>
      <c r="E303" s="165">
        <v>0</v>
      </c>
      <c r="F303" s="172" t="s">
        <v>346</v>
      </c>
      <c r="G303" s="172" t="s">
        <v>346</v>
      </c>
      <c r="H303" s="172" t="s">
        <v>346</v>
      </c>
      <c r="I303" s="165">
        <v>0</v>
      </c>
      <c r="J303" s="147" t="e">
        <f t="shared" si="21"/>
        <v>#DIV/0!</v>
      </c>
      <c r="K303" s="147" t="e">
        <v>#DIV/0!</v>
      </c>
      <c r="L303" s="147"/>
    </row>
    <row r="304" spans="1:12" hidden="1">
      <c r="A304" s="229"/>
      <c r="B304" s="216" t="s">
        <v>264</v>
      </c>
      <c r="C304" s="216" t="s">
        <v>18</v>
      </c>
      <c r="D304" s="164" t="s">
        <v>6</v>
      </c>
      <c r="E304" s="165">
        <v>0</v>
      </c>
      <c r="F304" s="172" t="s">
        <v>346</v>
      </c>
      <c r="G304" s="172" t="s">
        <v>346</v>
      </c>
      <c r="H304" s="172" t="s">
        <v>346</v>
      </c>
      <c r="I304" s="165">
        <v>0</v>
      </c>
      <c r="J304" s="147" t="e">
        <f t="shared" si="21"/>
        <v>#DIV/0!</v>
      </c>
      <c r="K304" s="147" t="e">
        <v>#DIV/0!</v>
      </c>
      <c r="L304" s="147"/>
    </row>
    <row r="305" spans="1:12" hidden="1">
      <c r="A305" s="229"/>
      <c r="B305" s="217"/>
      <c r="C305" s="217"/>
      <c r="D305" s="164" t="s">
        <v>176</v>
      </c>
      <c r="E305" s="165">
        <v>0</v>
      </c>
      <c r="F305" s="172" t="s">
        <v>346</v>
      </c>
      <c r="G305" s="172" t="s">
        <v>346</v>
      </c>
      <c r="H305" s="172" t="s">
        <v>346</v>
      </c>
      <c r="I305" s="165">
        <v>0</v>
      </c>
      <c r="J305" s="147" t="e">
        <f t="shared" si="21"/>
        <v>#DIV/0!</v>
      </c>
      <c r="K305" s="147" t="e">
        <v>#DIV/0!</v>
      </c>
      <c r="L305" s="147"/>
    </row>
    <row r="306" spans="1:12" ht="25.5" hidden="1">
      <c r="A306" s="229"/>
      <c r="B306" s="217"/>
      <c r="C306" s="217"/>
      <c r="D306" s="164" t="s">
        <v>328</v>
      </c>
      <c r="E306" s="165">
        <v>0</v>
      </c>
      <c r="F306" s="172" t="s">
        <v>346</v>
      </c>
      <c r="G306" s="172" t="s">
        <v>346</v>
      </c>
      <c r="H306" s="172" t="s">
        <v>346</v>
      </c>
      <c r="I306" s="165">
        <v>0</v>
      </c>
      <c r="J306" s="147" t="e">
        <f t="shared" si="21"/>
        <v>#DIV/0!</v>
      </c>
      <c r="K306" s="147" t="e">
        <v>#DIV/0!</v>
      </c>
      <c r="L306" s="147"/>
    </row>
    <row r="307" spans="1:12" ht="38.25" hidden="1">
      <c r="A307" s="229"/>
      <c r="B307" s="217"/>
      <c r="C307" s="217"/>
      <c r="D307" s="164" t="s">
        <v>329</v>
      </c>
      <c r="E307" s="165">
        <v>0</v>
      </c>
      <c r="F307" s="172" t="s">
        <v>346</v>
      </c>
      <c r="G307" s="172" t="s">
        <v>346</v>
      </c>
      <c r="H307" s="172" t="s">
        <v>346</v>
      </c>
      <c r="I307" s="165">
        <v>0</v>
      </c>
      <c r="J307" s="147" t="e">
        <f t="shared" si="21"/>
        <v>#DIV/0!</v>
      </c>
      <c r="K307" s="147" t="e">
        <v>#DIV/0!</v>
      </c>
      <c r="L307" s="147"/>
    </row>
    <row r="308" spans="1:12" ht="25.5" hidden="1">
      <c r="A308" s="229"/>
      <c r="B308" s="217"/>
      <c r="C308" s="217"/>
      <c r="D308" s="164" t="s">
        <v>169</v>
      </c>
      <c r="E308" s="165">
        <v>0</v>
      </c>
      <c r="F308" s="172" t="s">
        <v>346</v>
      </c>
      <c r="G308" s="172" t="s">
        <v>346</v>
      </c>
      <c r="H308" s="172" t="s">
        <v>346</v>
      </c>
      <c r="I308" s="165">
        <v>0</v>
      </c>
      <c r="J308" s="147" t="e">
        <f t="shared" si="21"/>
        <v>#DIV/0!</v>
      </c>
      <c r="K308" s="147" t="e">
        <v>#DIV/0!</v>
      </c>
      <c r="L308" s="147"/>
    </row>
    <row r="309" spans="1:12" hidden="1">
      <c r="A309" s="229"/>
      <c r="B309" s="217"/>
      <c r="C309" s="217"/>
      <c r="D309" s="164" t="s">
        <v>7</v>
      </c>
      <c r="E309" s="165">
        <v>0</v>
      </c>
      <c r="F309" s="172" t="s">
        <v>346</v>
      </c>
      <c r="G309" s="172" t="s">
        <v>346</v>
      </c>
      <c r="H309" s="172" t="s">
        <v>346</v>
      </c>
      <c r="I309" s="165">
        <v>0</v>
      </c>
      <c r="J309" s="147" t="e">
        <f t="shared" si="21"/>
        <v>#DIV/0!</v>
      </c>
      <c r="K309" s="147" t="e">
        <v>#DIV/0!</v>
      </c>
      <c r="L309" s="147"/>
    </row>
    <row r="310" spans="1:12" hidden="1">
      <c r="A310" s="229"/>
      <c r="B310" s="217"/>
      <c r="C310" s="217"/>
      <c r="D310" s="164" t="s">
        <v>177</v>
      </c>
      <c r="E310" s="165">
        <v>0</v>
      </c>
      <c r="F310" s="172" t="s">
        <v>346</v>
      </c>
      <c r="G310" s="172" t="s">
        <v>346</v>
      </c>
      <c r="H310" s="172" t="s">
        <v>346</v>
      </c>
      <c r="I310" s="165">
        <v>0</v>
      </c>
      <c r="J310" s="147" t="e">
        <f t="shared" si="21"/>
        <v>#DIV/0!</v>
      </c>
      <c r="K310" s="147" t="e">
        <v>#DIV/0!</v>
      </c>
      <c r="L310" s="147"/>
    </row>
    <row r="311" spans="1:12" hidden="1">
      <c r="A311" s="229"/>
      <c r="B311" s="218"/>
      <c r="C311" s="218"/>
      <c r="D311" s="164" t="s">
        <v>178</v>
      </c>
      <c r="E311" s="165">
        <v>0</v>
      </c>
      <c r="F311" s="172" t="s">
        <v>346</v>
      </c>
      <c r="G311" s="172" t="s">
        <v>346</v>
      </c>
      <c r="H311" s="172" t="s">
        <v>346</v>
      </c>
      <c r="I311" s="165">
        <v>0</v>
      </c>
      <c r="J311" s="147" t="e">
        <f t="shared" si="21"/>
        <v>#DIV/0!</v>
      </c>
      <c r="K311" s="147" t="e">
        <v>#DIV/0!</v>
      </c>
      <c r="L311" s="147"/>
    </row>
    <row r="312" spans="1:12" hidden="1">
      <c r="A312" s="229"/>
      <c r="B312" s="216" t="s">
        <v>265</v>
      </c>
      <c r="C312" s="216" t="s">
        <v>18</v>
      </c>
      <c r="D312" s="164" t="s">
        <v>6</v>
      </c>
      <c r="E312" s="165">
        <v>0</v>
      </c>
      <c r="F312" s="172" t="s">
        <v>346</v>
      </c>
      <c r="G312" s="172" t="s">
        <v>346</v>
      </c>
      <c r="H312" s="172" t="s">
        <v>346</v>
      </c>
      <c r="I312" s="165">
        <v>0</v>
      </c>
      <c r="J312" s="147" t="e">
        <f t="shared" si="21"/>
        <v>#DIV/0!</v>
      </c>
      <c r="K312" s="147" t="e">
        <v>#DIV/0!</v>
      </c>
      <c r="L312" s="147"/>
    </row>
    <row r="313" spans="1:12" hidden="1">
      <c r="A313" s="229"/>
      <c r="B313" s="217"/>
      <c r="C313" s="217"/>
      <c r="D313" s="164" t="s">
        <v>176</v>
      </c>
      <c r="E313" s="165">
        <v>0</v>
      </c>
      <c r="F313" s="172" t="s">
        <v>346</v>
      </c>
      <c r="G313" s="172" t="s">
        <v>346</v>
      </c>
      <c r="H313" s="172" t="s">
        <v>346</v>
      </c>
      <c r="I313" s="165">
        <v>0</v>
      </c>
      <c r="J313" s="147" t="e">
        <f t="shared" si="21"/>
        <v>#DIV/0!</v>
      </c>
      <c r="K313" s="147" t="e">
        <v>#DIV/0!</v>
      </c>
      <c r="L313" s="147"/>
    </row>
    <row r="314" spans="1:12" ht="25.5" hidden="1">
      <c r="A314" s="229"/>
      <c r="B314" s="217"/>
      <c r="C314" s="217"/>
      <c r="D314" s="164" t="s">
        <v>328</v>
      </c>
      <c r="E314" s="165">
        <v>0</v>
      </c>
      <c r="F314" s="172" t="s">
        <v>346</v>
      </c>
      <c r="G314" s="172" t="s">
        <v>346</v>
      </c>
      <c r="H314" s="172" t="s">
        <v>346</v>
      </c>
      <c r="I314" s="165">
        <v>0</v>
      </c>
      <c r="J314" s="147" t="e">
        <f t="shared" si="21"/>
        <v>#DIV/0!</v>
      </c>
      <c r="K314" s="147" t="e">
        <v>#DIV/0!</v>
      </c>
      <c r="L314" s="147"/>
    </row>
    <row r="315" spans="1:12" ht="38.25" hidden="1">
      <c r="A315" s="229"/>
      <c r="B315" s="217"/>
      <c r="C315" s="217"/>
      <c r="D315" s="164" t="s">
        <v>329</v>
      </c>
      <c r="E315" s="165">
        <v>0</v>
      </c>
      <c r="F315" s="172" t="s">
        <v>346</v>
      </c>
      <c r="G315" s="172" t="s">
        <v>346</v>
      </c>
      <c r="H315" s="172" t="s">
        <v>346</v>
      </c>
      <c r="I315" s="165">
        <v>0</v>
      </c>
      <c r="J315" s="147" t="e">
        <f t="shared" si="21"/>
        <v>#DIV/0!</v>
      </c>
      <c r="K315" s="147" t="e">
        <v>#DIV/0!</v>
      </c>
      <c r="L315" s="147"/>
    </row>
    <row r="316" spans="1:12" ht="25.5" hidden="1">
      <c r="A316" s="229"/>
      <c r="B316" s="217"/>
      <c r="C316" s="217"/>
      <c r="D316" s="164" t="s">
        <v>169</v>
      </c>
      <c r="E316" s="165">
        <v>0</v>
      </c>
      <c r="F316" s="172" t="s">
        <v>346</v>
      </c>
      <c r="G316" s="172" t="s">
        <v>346</v>
      </c>
      <c r="H316" s="172" t="s">
        <v>346</v>
      </c>
      <c r="I316" s="165">
        <v>0</v>
      </c>
      <c r="J316" s="147" t="e">
        <f t="shared" si="21"/>
        <v>#DIV/0!</v>
      </c>
      <c r="K316" s="147" t="e">
        <v>#DIV/0!</v>
      </c>
      <c r="L316" s="147"/>
    </row>
    <row r="317" spans="1:12" hidden="1">
      <c r="A317" s="229"/>
      <c r="B317" s="217"/>
      <c r="C317" s="217"/>
      <c r="D317" s="164" t="s">
        <v>7</v>
      </c>
      <c r="E317" s="165">
        <v>0</v>
      </c>
      <c r="F317" s="172" t="s">
        <v>346</v>
      </c>
      <c r="G317" s="172" t="s">
        <v>346</v>
      </c>
      <c r="H317" s="172" t="s">
        <v>346</v>
      </c>
      <c r="I317" s="165">
        <v>0</v>
      </c>
      <c r="J317" s="147" t="e">
        <f t="shared" si="21"/>
        <v>#DIV/0!</v>
      </c>
      <c r="K317" s="147" t="e">
        <v>#DIV/0!</v>
      </c>
      <c r="L317" s="147"/>
    </row>
    <row r="318" spans="1:12" hidden="1">
      <c r="A318" s="229"/>
      <c r="B318" s="217"/>
      <c r="C318" s="217"/>
      <c r="D318" s="164" t="s">
        <v>177</v>
      </c>
      <c r="E318" s="165">
        <v>0</v>
      </c>
      <c r="F318" s="172" t="s">
        <v>346</v>
      </c>
      <c r="G318" s="172" t="s">
        <v>346</v>
      </c>
      <c r="H318" s="172" t="s">
        <v>346</v>
      </c>
      <c r="I318" s="165">
        <v>0</v>
      </c>
      <c r="J318" s="147" t="e">
        <f t="shared" si="21"/>
        <v>#DIV/0!</v>
      </c>
      <c r="K318" s="147" t="e">
        <v>#DIV/0!</v>
      </c>
      <c r="L318" s="147"/>
    </row>
    <row r="319" spans="1:12" hidden="1">
      <c r="A319" s="229"/>
      <c r="B319" s="218"/>
      <c r="C319" s="218"/>
      <c r="D319" s="164" t="s">
        <v>178</v>
      </c>
      <c r="E319" s="165">
        <v>0</v>
      </c>
      <c r="F319" s="172" t="s">
        <v>346</v>
      </c>
      <c r="G319" s="172" t="s">
        <v>346</v>
      </c>
      <c r="H319" s="172" t="s">
        <v>346</v>
      </c>
      <c r="I319" s="165">
        <v>0</v>
      </c>
      <c r="J319" s="147" t="e">
        <f t="shared" si="21"/>
        <v>#DIV/0!</v>
      </c>
      <c r="K319" s="147" t="e">
        <v>#DIV/0!</v>
      </c>
      <c r="L319" s="147"/>
    </row>
    <row r="320" spans="1:12">
      <c r="A320" s="229"/>
      <c r="B320" s="216" t="s">
        <v>404</v>
      </c>
      <c r="C320" s="216" t="s">
        <v>18</v>
      </c>
      <c r="D320" s="164" t="s">
        <v>6</v>
      </c>
      <c r="E320" s="165">
        <v>1398.5</v>
      </c>
      <c r="F320" s="172" t="s">
        <v>346</v>
      </c>
      <c r="G320" s="172" t="s">
        <v>346</v>
      </c>
      <c r="H320" s="172" t="s">
        <v>346</v>
      </c>
      <c r="I320" s="165">
        <v>1398.5</v>
      </c>
      <c r="J320" s="147">
        <f t="shared" si="21"/>
        <v>100</v>
      </c>
      <c r="K320" s="147">
        <v>100</v>
      </c>
      <c r="L320" s="147"/>
    </row>
    <row r="321" spans="1:12">
      <c r="A321" s="229"/>
      <c r="B321" s="217"/>
      <c r="C321" s="217"/>
      <c r="D321" s="164" t="s">
        <v>176</v>
      </c>
      <c r="E321" s="165">
        <v>0</v>
      </c>
      <c r="F321" s="165">
        <v>0</v>
      </c>
      <c r="G321" s="165">
        <v>0</v>
      </c>
      <c r="H321" s="165">
        <v>0</v>
      </c>
      <c r="I321" s="165">
        <v>0</v>
      </c>
      <c r="J321" s="147">
        <v>0</v>
      </c>
      <c r="K321" s="147">
        <v>0</v>
      </c>
      <c r="L321" s="147"/>
    </row>
    <row r="322" spans="1:12" ht="25.5">
      <c r="A322" s="229"/>
      <c r="B322" s="217"/>
      <c r="C322" s="217"/>
      <c r="D322" s="164" t="s">
        <v>328</v>
      </c>
      <c r="E322" s="165">
        <v>0</v>
      </c>
      <c r="F322" s="165">
        <v>0</v>
      </c>
      <c r="G322" s="165">
        <v>0</v>
      </c>
      <c r="H322" s="165">
        <v>0</v>
      </c>
      <c r="I322" s="165">
        <v>0</v>
      </c>
      <c r="J322" s="147">
        <v>0</v>
      </c>
      <c r="K322" s="147">
        <v>0</v>
      </c>
      <c r="L322" s="147"/>
    </row>
    <row r="323" spans="1:12" ht="38.25">
      <c r="A323" s="229"/>
      <c r="B323" s="217"/>
      <c r="C323" s="217"/>
      <c r="D323" s="164" t="s">
        <v>329</v>
      </c>
      <c r="E323" s="165">
        <v>0</v>
      </c>
      <c r="F323" s="165">
        <v>0</v>
      </c>
      <c r="G323" s="165">
        <v>0</v>
      </c>
      <c r="H323" s="165">
        <v>0</v>
      </c>
      <c r="I323" s="165">
        <v>0</v>
      </c>
      <c r="J323" s="147">
        <v>0</v>
      </c>
      <c r="K323" s="147">
        <v>0</v>
      </c>
      <c r="L323" s="147"/>
    </row>
    <row r="324" spans="1:12" ht="25.5">
      <c r="A324" s="229"/>
      <c r="B324" s="217"/>
      <c r="C324" s="217"/>
      <c r="D324" s="164" t="s">
        <v>169</v>
      </c>
      <c r="E324" s="165">
        <v>1398.5</v>
      </c>
      <c r="F324" s="165" t="s">
        <v>346</v>
      </c>
      <c r="G324" s="165" t="s">
        <v>346</v>
      </c>
      <c r="H324" s="165" t="s">
        <v>346</v>
      </c>
      <c r="I324" s="165">
        <v>1398.5</v>
      </c>
      <c r="J324" s="147">
        <f t="shared" si="21"/>
        <v>100</v>
      </c>
      <c r="K324" s="147" t="s">
        <v>336</v>
      </c>
      <c r="L324" s="147"/>
    </row>
    <row r="325" spans="1:12" ht="21" customHeight="1">
      <c r="A325" s="229"/>
      <c r="B325" s="217"/>
      <c r="C325" s="217"/>
      <c r="D325" s="164" t="s">
        <v>7</v>
      </c>
      <c r="E325" s="165">
        <v>1398.5</v>
      </c>
      <c r="F325" s="165">
        <v>1398.5</v>
      </c>
      <c r="G325" s="165">
        <v>1398.5</v>
      </c>
      <c r="H325" s="165">
        <v>1398.5</v>
      </c>
      <c r="I325" s="165">
        <v>1398.5</v>
      </c>
      <c r="J325" s="147">
        <f t="shared" si="21"/>
        <v>100</v>
      </c>
      <c r="K325" s="147">
        <f>H325/F325*100</f>
        <v>100</v>
      </c>
      <c r="L325" s="147"/>
    </row>
    <row r="326" spans="1:12" ht="20.25" customHeight="1">
      <c r="A326" s="229"/>
      <c r="B326" s="217"/>
      <c r="C326" s="217"/>
      <c r="D326" s="164" t="s">
        <v>177</v>
      </c>
      <c r="E326" s="165">
        <v>0</v>
      </c>
      <c r="F326" s="165" t="s">
        <v>346</v>
      </c>
      <c r="G326" s="165" t="s">
        <v>346</v>
      </c>
      <c r="H326" s="165" t="s">
        <v>346</v>
      </c>
      <c r="I326" s="165">
        <v>0</v>
      </c>
      <c r="J326" s="147">
        <v>0</v>
      </c>
      <c r="K326" s="147" t="s">
        <v>336</v>
      </c>
      <c r="L326" s="147"/>
    </row>
    <row r="327" spans="1:12" ht="24" customHeight="1">
      <c r="A327" s="230"/>
      <c r="B327" s="218"/>
      <c r="C327" s="218"/>
      <c r="D327" s="164" t="s">
        <v>178</v>
      </c>
      <c r="E327" s="165">
        <v>0</v>
      </c>
      <c r="F327" s="165" t="s">
        <v>346</v>
      </c>
      <c r="G327" s="165" t="s">
        <v>346</v>
      </c>
      <c r="H327" s="165" t="s">
        <v>346</v>
      </c>
      <c r="I327" s="165">
        <v>0</v>
      </c>
      <c r="J327" s="147">
        <v>0</v>
      </c>
      <c r="K327" s="147" t="s">
        <v>336</v>
      </c>
      <c r="L327" s="147"/>
    </row>
    <row r="328" spans="1:12" ht="37.5" customHeight="1">
      <c r="A328" s="184"/>
      <c r="B328" s="249" t="s">
        <v>397</v>
      </c>
      <c r="C328" s="250"/>
      <c r="D328" s="250"/>
      <c r="E328" s="250"/>
      <c r="F328" s="250"/>
      <c r="G328" s="250"/>
      <c r="H328" s="250"/>
      <c r="I328" s="250"/>
      <c r="J328" s="250"/>
      <c r="K328" s="250"/>
      <c r="L328" s="250"/>
    </row>
    <row r="329" spans="1:12" ht="28.5" customHeight="1">
      <c r="A329" s="184"/>
      <c r="B329" s="244" t="s">
        <v>338</v>
      </c>
      <c r="C329" s="245"/>
      <c r="D329" s="245"/>
      <c r="E329" s="245"/>
      <c r="F329" s="245"/>
      <c r="G329" s="245"/>
      <c r="H329" s="245"/>
      <c r="I329" s="245"/>
      <c r="J329" s="245"/>
      <c r="K329" s="245"/>
      <c r="L329" s="245"/>
    </row>
    <row r="330" spans="1:12">
      <c r="B330" s="219" t="s">
        <v>396</v>
      </c>
      <c r="C330" s="216" t="s">
        <v>315</v>
      </c>
      <c r="D330" s="164" t="s">
        <v>6</v>
      </c>
      <c r="E330" s="172">
        <f t="shared" ref="E330:E337" si="22">E338+E346</f>
        <v>14870.21</v>
      </c>
      <c r="F330" s="165" t="s">
        <v>346</v>
      </c>
      <c r="G330" s="165" t="s">
        <v>346</v>
      </c>
      <c r="H330" s="165" t="s">
        <v>346</v>
      </c>
      <c r="I330" s="172">
        <v>14870.21</v>
      </c>
      <c r="J330" s="147">
        <f>I330/E330*100</f>
        <v>100</v>
      </c>
      <c r="K330" s="147" t="s">
        <v>336</v>
      </c>
      <c r="L330" s="147"/>
    </row>
    <row r="331" spans="1:12">
      <c r="B331" s="220"/>
      <c r="C331" s="217"/>
      <c r="D331" s="164" t="s">
        <v>176</v>
      </c>
      <c r="E331" s="172">
        <f t="shared" si="22"/>
        <v>0</v>
      </c>
      <c r="F331" s="172">
        <v>0</v>
      </c>
      <c r="G331" s="172">
        <v>0</v>
      </c>
      <c r="H331" s="172">
        <v>0</v>
      </c>
      <c r="I331" s="172">
        <v>0</v>
      </c>
      <c r="J331" s="147">
        <v>0</v>
      </c>
      <c r="K331" s="147">
        <v>0</v>
      </c>
      <c r="L331" s="147"/>
    </row>
    <row r="332" spans="1:12" ht="25.5">
      <c r="B332" s="220"/>
      <c r="C332" s="217"/>
      <c r="D332" s="164" t="s">
        <v>328</v>
      </c>
      <c r="E332" s="172">
        <f t="shared" si="22"/>
        <v>0</v>
      </c>
      <c r="F332" s="172">
        <v>0</v>
      </c>
      <c r="G332" s="172">
        <v>0</v>
      </c>
      <c r="H332" s="172">
        <v>0</v>
      </c>
      <c r="I332" s="172">
        <v>0</v>
      </c>
      <c r="J332" s="147">
        <v>0</v>
      </c>
      <c r="K332" s="147">
        <v>0</v>
      </c>
      <c r="L332" s="147"/>
    </row>
    <row r="333" spans="1:12" ht="38.25">
      <c r="B333" s="220"/>
      <c r="C333" s="217"/>
      <c r="D333" s="164" t="s">
        <v>329</v>
      </c>
      <c r="E333" s="172">
        <f t="shared" si="22"/>
        <v>0</v>
      </c>
      <c r="F333" s="172">
        <v>0</v>
      </c>
      <c r="G333" s="172">
        <v>0</v>
      </c>
      <c r="H333" s="172">
        <v>0</v>
      </c>
      <c r="I333" s="172">
        <v>0</v>
      </c>
      <c r="J333" s="147">
        <v>0</v>
      </c>
      <c r="K333" s="147">
        <v>0</v>
      </c>
      <c r="L333" s="147"/>
    </row>
    <row r="334" spans="1:12" ht="25.5">
      <c r="B334" s="220"/>
      <c r="C334" s="217"/>
      <c r="D334" s="164" t="s">
        <v>169</v>
      </c>
      <c r="E334" s="172">
        <f t="shared" si="22"/>
        <v>14870.21</v>
      </c>
      <c r="F334" s="172" t="s">
        <v>346</v>
      </c>
      <c r="G334" s="172" t="s">
        <v>346</v>
      </c>
      <c r="H334" s="172" t="s">
        <v>346</v>
      </c>
      <c r="I334" s="172">
        <v>14870.21</v>
      </c>
      <c r="J334" s="147">
        <f t="shared" ref="J334:J351" si="23">I334/E334*100</f>
        <v>100</v>
      </c>
      <c r="K334" s="147" t="s">
        <v>336</v>
      </c>
      <c r="L334" s="147"/>
    </row>
    <row r="335" spans="1:12">
      <c r="B335" s="220"/>
      <c r="C335" s="217"/>
      <c r="D335" s="164" t="s">
        <v>7</v>
      </c>
      <c r="E335" s="172">
        <f t="shared" si="22"/>
        <v>14870.21</v>
      </c>
      <c r="F335" s="172">
        <v>14870.21</v>
      </c>
      <c r="G335" s="172">
        <v>14870.21</v>
      </c>
      <c r="H335" s="172">
        <v>14870.21</v>
      </c>
      <c r="I335" s="172">
        <v>14870.21</v>
      </c>
      <c r="J335" s="147">
        <f t="shared" si="23"/>
        <v>100</v>
      </c>
      <c r="K335" s="147">
        <f>H335/F335*100</f>
        <v>100</v>
      </c>
      <c r="L335" s="147"/>
    </row>
    <row r="336" spans="1:12">
      <c r="B336" s="220"/>
      <c r="C336" s="217"/>
      <c r="D336" s="164" t="s">
        <v>177</v>
      </c>
      <c r="E336" s="172">
        <f t="shared" si="22"/>
        <v>0</v>
      </c>
      <c r="F336" s="172" t="s">
        <v>346</v>
      </c>
      <c r="G336" s="172" t="s">
        <v>346</v>
      </c>
      <c r="H336" s="172" t="s">
        <v>346</v>
      </c>
      <c r="I336" s="172">
        <v>0</v>
      </c>
      <c r="J336" s="147">
        <v>0</v>
      </c>
      <c r="K336" s="147">
        <v>0</v>
      </c>
      <c r="L336" s="147"/>
    </row>
    <row r="337" spans="2:12">
      <c r="B337" s="221"/>
      <c r="C337" s="218"/>
      <c r="D337" s="164" t="s">
        <v>178</v>
      </c>
      <c r="E337" s="172">
        <f t="shared" si="22"/>
        <v>0</v>
      </c>
      <c r="F337" s="172" t="s">
        <v>346</v>
      </c>
      <c r="G337" s="172" t="s">
        <v>346</v>
      </c>
      <c r="H337" s="172" t="s">
        <v>346</v>
      </c>
      <c r="I337" s="172">
        <v>0</v>
      </c>
      <c r="J337" s="147">
        <v>0</v>
      </c>
      <c r="K337" s="147">
        <v>0</v>
      </c>
      <c r="L337" s="147"/>
    </row>
    <row r="338" spans="2:12" ht="12.75" customHeight="1">
      <c r="B338" s="216" t="s">
        <v>398</v>
      </c>
      <c r="C338" s="216" t="s">
        <v>315</v>
      </c>
      <c r="D338" s="164" t="s">
        <v>6</v>
      </c>
      <c r="E338" s="165">
        <v>12895.4</v>
      </c>
      <c r="F338" s="172" t="s">
        <v>346</v>
      </c>
      <c r="G338" s="172" t="s">
        <v>346</v>
      </c>
      <c r="H338" s="172" t="s">
        <v>346</v>
      </c>
      <c r="I338" s="165">
        <v>12895.4</v>
      </c>
      <c r="J338" s="147">
        <f t="shared" si="23"/>
        <v>100</v>
      </c>
      <c r="K338" s="147" t="s">
        <v>336</v>
      </c>
      <c r="L338" s="147"/>
    </row>
    <row r="339" spans="2:12">
      <c r="B339" s="217"/>
      <c r="C339" s="217"/>
      <c r="D339" s="164" t="s">
        <v>176</v>
      </c>
      <c r="E339" s="165">
        <v>0</v>
      </c>
      <c r="F339" s="165">
        <v>0</v>
      </c>
      <c r="G339" s="165">
        <v>0</v>
      </c>
      <c r="H339" s="165">
        <v>0</v>
      </c>
      <c r="I339" s="165">
        <v>0</v>
      </c>
      <c r="J339" s="147">
        <v>0</v>
      </c>
      <c r="K339" s="147">
        <v>0</v>
      </c>
      <c r="L339" s="147"/>
    </row>
    <row r="340" spans="2:12" ht="25.5">
      <c r="B340" s="217"/>
      <c r="C340" s="217"/>
      <c r="D340" s="164" t="s">
        <v>328</v>
      </c>
      <c r="E340" s="165">
        <v>0</v>
      </c>
      <c r="F340" s="165">
        <v>0</v>
      </c>
      <c r="G340" s="165">
        <v>0</v>
      </c>
      <c r="H340" s="165">
        <v>0</v>
      </c>
      <c r="I340" s="165">
        <v>0</v>
      </c>
      <c r="J340" s="147">
        <v>0</v>
      </c>
      <c r="K340" s="147">
        <v>0</v>
      </c>
      <c r="L340" s="147"/>
    </row>
    <row r="341" spans="2:12" ht="38.25">
      <c r="B341" s="217"/>
      <c r="C341" s="217"/>
      <c r="D341" s="164" t="s">
        <v>329</v>
      </c>
      <c r="E341" s="165">
        <v>0</v>
      </c>
      <c r="F341" s="165">
        <v>0</v>
      </c>
      <c r="G341" s="165">
        <v>0</v>
      </c>
      <c r="H341" s="165">
        <v>0</v>
      </c>
      <c r="I341" s="165">
        <v>0</v>
      </c>
      <c r="J341" s="147">
        <v>0</v>
      </c>
      <c r="K341" s="147">
        <v>0</v>
      </c>
      <c r="L341" s="147"/>
    </row>
    <row r="342" spans="2:12" ht="25.5">
      <c r="B342" s="217"/>
      <c r="C342" s="217"/>
      <c r="D342" s="164" t="s">
        <v>169</v>
      </c>
      <c r="E342" s="165">
        <v>12895.4</v>
      </c>
      <c r="F342" s="165" t="s">
        <v>346</v>
      </c>
      <c r="G342" s="165" t="s">
        <v>346</v>
      </c>
      <c r="H342" s="165" t="s">
        <v>346</v>
      </c>
      <c r="I342" s="165">
        <v>12895.4</v>
      </c>
      <c r="J342" s="147">
        <f t="shared" si="23"/>
        <v>100</v>
      </c>
      <c r="K342" s="147" t="s">
        <v>336</v>
      </c>
      <c r="L342" s="147"/>
    </row>
    <row r="343" spans="2:12">
      <c r="B343" s="217"/>
      <c r="C343" s="217"/>
      <c r="D343" s="164" t="s">
        <v>7</v>
      </c>
      <c r="E343" s="165">
        <v>12895.4</v>
      </c>
      <c r="F343" s="165">
        <v>12895.4</v>
      </c>
      <c r="G343" s="165">
        <v>12895.4</v>
      </c>
      <c r="H343" s="165">
        <v>12895.4</v>
      </c>
      <c r="I343" s="165">
        <v>12895.4</v>
      </c>
      <c r="J343" s="147">
        <f t="shared" si="23"/>
        <v>100</v>
      </c>
      <c r="K343" s="147">
        <f>H343/F343*100</f>
        <v>100</v>
      </c>
      <c r="L343" s="147"/>
    </row>
    <row r="344" spans="2:12">
      <c r="B344" s="217"/>
      <c r="C344" s="217"/>
      <c r="D344" s="164" t="s">
        <v>177</v>
      </c>
      <c r="E344" s="165">
        <v>0</v>
      </c>
      <c r="F344" s="165" t="s">
        <v>346</v>
      </c>
      <c r="G344" s="165" t="s">
        <v>346</v>
      </c>
      <c r="H344" s="165" t="s">
        <v>346</v>
      </c>
      <c r="I344" s="165">
        <v>0</v>
      </c>
      <c r="J344" s="147">
        <v>0</v>
      </c>
      <c r="K344" s="147" t="s">
        <v>336</v>
      </c>
      <c r="L344" s="147"/>
    </row>
    <row r="345" spans="2:12">
      <c r="B345" s="218"/>
      <c r="C345" s="218"/>
      <c r="D345" s="164" t="s">
        <v>178</v>
      </c>
      <c r="E345" s="165">
        <v>0</v>
      </c>
      <c r="F345" s="165" t="s">
        <v>346</v>
      </c>
      <c r="G345" s="165" t="s">
        <v>346</v>
      </c>
      <c r="H345" s="165" t="s">
        <v>346</v>
      </c>
      <c r="I345" s="165">
        <v>0</v>
      </c>
      <c r="J345" s="147">
        <v>0</v>
      </c>
      <c r="K345" s="147" t="s">
        <v>336</v>
      </c>
      <c r="L345" s="147"/>
    </row>
    <row r="346" spans="2:12">
      <c r="B346" s="216" t="s">
        <v>399</v>
      </c>
      <c r="C346" s="216" t="s">
        <v>315</v>
      </c>
      <c r="D346" s="164" t="s">
        <v>6</v>
      </c>
      <c r="E346" s="165">
        <v>1974.81</v>
      </c>
      <c r="F346" s="165" t="s">
        <v>346</v>
      </c>
      <c r="G346" s="165" t="s">
        <v>346</v>
      </c>
      <c r="H346" s="165" t="s">
        <v>346</v>
      </c>
      <c r="I346" s="165">
        <v>1974.81</v>
      </c>
      <c r="J346" s="147">
        <f>I346/E346*100</f>
        <v>100</v>
      </c>
      <c r="K346" s="147" t="s">
        <v>336</v>
      </c>
      <c r="L346" s="147"/>
    </row>
    <row r="347" spans="2:12">
      <c r="B347" s="217"/>
      <c r="C347" s="217"/>
      <c r="D347" s="164" t="s">
        <v>176</v>
      </c>
      <c r="E347" s="165">
        <v>0</v>
      </c>
      <c r="F347" s="165">
        <v>0</v>
      </c>
      <c r="G347" s="165">
        <v>0</v>
      </c>
      <c r="H347" s="165">
        <v>0</v>
      </c>
      <c r="I347" s="165">
        <v>0</v>
      </c>
      <c r="J347" s="147">
        <v>0</v>
      </c>
      <c r="K347" s="147">
        <v>0</v>
      </c>
      <c r="L347" s="147"/>
    </row>
    <row r="348" spans="2:12" ht="25.5">
      <c r="B348" s="217"/>
      <c r="C348" s="217"/>
      <c r="D348" s="164" t="s">
        <v>328</v>
      </c>
      <c r="E348" s="165">
        <v>0</v>
      </c>
      <c r="F348" s="165">
        <v>0</v>
      </c>
      <c r="G348" s="165">
        <v>0</v>
      </c>
      <c r="H348" s="165">
        <v>0</v>
      </c>
      <c r="I348" s="165">
        <v>0</v>
      </c>
      <c r="J348" s="147">
        <v>0</v>
      </c>
      <c r="K348" s="147">
        <v>0</v>
      </c>
      <c r="L348" s="147"/>
    </row>
    <row r="349" spans="2:12" ht="38.25">
      <c r="B349" s="217"/>
      <c r="C349" s="217"/>
      <c r="D349" s="164" t="s">
        <v>329</v>
      </c>
      <c r="E349" s="165">
        <v>0</v>
      </c>
      <c r="F349" s="165">
        <v>0</v>
      </c>
      <c r="G349" s="165">
        <v>0</v>
      </c>
      <c r="H349" s="165">
        <v>0</v>
      </c>
      <c r="I349" s="165">
        <v>0</v>
      </c>
      <c r="J349" s="147">
        <v>0</v>
      </c>
      <c r="K349" s="147">
        <v>0</v>
      </c>
      <c r="L349" s="147"/>
    </row>
    <row r="350" spans="2:12" ht="25.5">
      <c r="B350" s="217"/>
      <c r="C350" s="217"/>
      <c r="D350" s="164" t="s">
        <v>169</v>
      </c>
      <c r="E350" s="165">
        <v>1974.81</v>
      </c>
      <c r="F350" s="165" t="s">
        <v>346</v>
      </c>
      <c r="G350" s="165" t="s">
        <v>346</v>
      </c>
      <c r="H350" s="165" t="s">
        <v>346</v>
      </c>
      <c r="I350" s="165">
        <v>1974.81</v>
      </c>
      <c r="J350" s="147">
        <f t="shared" si="23"/>
        <v>100</v>
      </c>
      <c r="K350" s="147" t="s">
        <v>336</v>
      </c>
      <c r="L350" s="147"/>
    </row>
    <row r="351" spans="2:12">
      <c r="B351" s="217"/>
      <c r="C351" s="217"/>
      <c r="D351" s="164" t="s">
        <v>7</v>
      </c>
      <c r="E351" s="165">
        <v>1974.81</v>
      </c>
      <c r="F351" s="165">
        <v>1974.81</v>
      </c>
      <c r="G351" s="165">
        <v>1974.81</v>
      </c>
      <c r="H351" s="165">
        <v>1974.81</v>
      </c>
      <c r="I351" s="165">
        <v>1974.81</v>
      </c>
      <c r="J351" s="147">
        <f t="shared" si="23"/>
        <v>100</v>
      </c>
      <c r="K351" s="147">
        <v>100</v>
      </c>
      <c r="L351" s="147"/>
    </row>
    <row r="352" spans="2:12">
      <c r="B352" s="217"/>
      <c r="C352" s="217"/>
      <c r="D352" s="164" t="s">
        <v>177</v>
      </c>
      <c r="E352" s="165">
        <v>0</v>
      </c>
      <c r="F352" s="165" t="s">
        <v>346</v>
      </c>
      <c r="G352" s="165" t="s">
        <v>346</v>
      </c>
      <c r="H352" s="165" t="s">
        <v>346</v>
      </c>
      <c r="I352" s="165">
        <v>0</v>
      </c>
      <c r="J352" s="147">
        <v>0</v>
      </c>
      <c r="K352" s="147" t="s">
        <v>336</v>
      </c>
      <c r="L352" s="147"/>
    </row>
    <row r="353" spans="2:12">
      <c r="B353" s="218"/>
      <c r="C353" s="218"/>
      <c r="D353" s="164" t="s">
        <v>178</v>
      </c>
      <c r="E353" s="165">
        <v>0</v>
      </c>
      <c r="F353" s="165" t="s">
        <v>346</v>
      </c>
      <c r="G353" s="165" t="s">
        <v>346</v>
      </c>
      <c r="H353" s="165" t="s">
        <v>346</v>
      </c>
      <c r="I353" s="165">
        <v>0</v>
      </c>
      <c r="J353" s="147">
        <v>0</v>
      </c>
      <c r="K353" s="147" t="s">
        <v>336</v>
      </c>
      <c r="L353" s="147"/>
    </row>
  </sheetData>
  <mergeCells count="126">
    <mergeCell ref="B6:B13"/>
    <mergeCell ref="C6:C13"/>
    <mergeCell ref="B14:B21"/>
    <mergeCell ref="C14:C21"/>
    <mergeCell ref="A6:A96"/>
    <mergeCell ref="H3:I3"/>
    <mergeCell ref="J3:K3"/>
    <mergeCell ref="L3:L4"/>
    <mergeCell ref="B1:L1"/>
    <mergeCell ref="B2:L2"/>
    <mergeCell ref="A3:A4"/>
    <mergeCell ref="B3:B4"/>
    <mergeCell ref="C3:C4"/>
    <mergeCell ref="D3:D4"/>
    <mergeCell ref="E3:E4"/>
    <mergeCell ref="F3:F4"/>
    <mergeCell ref="G3:G4"/>
    <mergeCell ref="B52:B59"/>
    <mergeCell ref="C52:C59"/>
    <mergeCell ref="B63:B70"/>
    <mergeCell ref="C63:C70"/>
    <mergeCell ref="B71:B78"/>
    <mergeCell ref="C71:C78"/>
    <mergeCell ref="B25:B32"/>
    <mergeCell ref="C25:C32"/>
    <mergeCell ref="B33:B40"/>
    <mergeCell ref="C33:C40"/>
    <mergeCell ref="B44:B51"/>
    <mergeCell ref="C44:C51"/>
    <mergeCell ref="B107:B114"/>
    <mergeCell ref="C107:C114"/>
    <mergeCell ref="B115:B122"/>
    <mergeCell ref="C115:C122"/>
    <mergeCell ref="B61:L61"/>
    <mergeCell ref="B62:L62"/>
    <mergeCell ref="B79:L79"/>
    <mergeCell ref="B80:L80"/>
    <mergeCell ref="B123:B130"/>
    <mergeCell ref="C123:C130"/>
    <mergeCell ref="B81:B88"/>
    <mergeCell ref="C81:C88"/>
    <mergeCell ref="B89:B96"/>
    <mergeCell ref="C89:C96"/>
    <mergeCell ref="B99:B106"/>
    <mergeCell ref="C99:C106"/>
    <mergeCell ref="A152:A175"/>
    <mergeCell ref="B152:B159"/>
    <mergeCell ref="C152:C159"/>
    <mergeCell ref="B160:B167"/>
    <mergeCell ref="C160:C167"/>
    <mergeCell ref="B168:B175"/>
    <mergeCell ref="C168:C175"/>
    <mergeCell ref="B134:B141"/>
    <mergeCell ref="C134:C141"/>
    <mergeCell ref="B142:B149"/>
    <mergeCell ref="C142:C149"/>
    <mergeCell ref="A99:A149"/>
    <mergeCell ref="B97:L97"/>
    <mergeCell ref="B98:L98"/>
    <mergeCell ref="B132:L132"/>
    <mergeCell ref="B133:L133"/>
    <mergeCell ref="A224:A265"/>
    <mergeCell ref="B205:B212"/>
    <mergeCell ref="C205:C212"/>
    <mergeCell ref="B213:B220"/>
    <mergeCell ref="C213:C220"/>
    <mergeCell ref="B178:B185"/>
    <mergeCell ref="C178:C185"/>
    <mergeCell ref="B186:B193"/>
    <mergeCell ref="C186:C193"/>
    <mergeCell ref="B194:B201"/>
    <mergeCell ref="C194:C201"/>
    <mergeCell ref="A178:A220"/>
    <mergeCell ref="B249:L249"/>
    <mergeCell ref="A288:A327"/>
    <mergeCell ref="B288:B295"/>
    <mergeCell ref="C288:C295"/>
    <mergeCell ref="B296:B303"/>
    <mergeCell ref="A266:A285"/>
    <mergeCell ref="C266:L266"/>
    <mergeCell ref="B270:B277"/>
    <mergeCell ref="C270:C277"/>
    <mergeCell ref="B278:B285"/>
    <mergeCell ref="C278:C285"/>
    <mergeCell ref="B268:L268"/>
    <mergeCell ref="B269:L269"/>
    <mergeCell ref="B286:L286"/>
    <mergeCell ref="B287:L287"/>
    <mergeCell ref="B338:B345"/>
    <mergeCell ref="C338:C345"/>
    <mergeCell ref="B346:B353"/>
    <mergeCell ref="C346:C353"/>
    <mergeCell ref="B23:L23"/>
    <mergeCell ref="B24:L24"/>
    <mergeCell ref="B42:L42"/>
    <mergeCell ref="B43:L43"/>
    <mergeCell ref="B330:B337"/>
    <mergeCell ref="C330:C337"/>
    <mergeCell ref="C296:C303"/>
    <mergeCell ref="B304:B311"/>
    <mergeCell ref="C304:C311"/>
    <mergeCell ref="B312:B319"/>
    <mergeCell ref="C312:C319"/>
    <mergeCell ref="B320:B327"/>
    <mergeCell ref="C320:C327"/>
    <mergeCell ref="B250:B257"/>
    <mergeCell ref="C250:C257"/>
    <mergeCell ref="B258:B265"/>
    <mergeCell ref="C258:C265"/>
    <mergeCell ref="B224:B231"/>
    <mergeCell ref="C224:C231"/>
    <mergeCell ref="B232:B239"/>
    <mergeCell ref="B328:L328"/>
    <mergeCell ref="B329:L329"/>
    <mergeCell ref="B150:L150"/>
    <mergeCell ref="B151:L151"/>
    <mergeCell ref="B176:L176"/>
    <mergeCell ref="B177:L177"/>
    <mergeCell ref="B203:L203"/>
    <mergeCell ref="B204:L204"/>
    <mergeCell ref="B222:L222"/>
    <mergeCell ref="B223:L223"/>
    <mergeCell ref="B248:L248"/>
    <mergeCell ref="C232:C239"/>
    <mergeCell ref="B240:B247"/>
    <mergeCell ref="C240:C247"/>
  </mergeCells>
  <pageMargins left="0.51181102362204722" right="0.31496062992125984" top="0.15748031496062992" bottom="0.15748031496062992" header="0.31496062992125984" footer="0.31496062992125984"/>
  <pageSetup paperSize="9" scale="55" orientation="landscape" r:id="rId1"/>
  <rowBreaks count="2" manualBreakCount="2">
    <brk id="96" max="16383" man="1"/>
    <brk id="2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3:S1011"/>
  <sheetViews>
    <sheetView view="pageBreakPreview" zoomScale="90" zoomScaleNormal="100" zoomScaleSheetLayoutView="90" workbookViewId="0">
      <selection activeCell="L11" sqref="L11"/>
    </sheetView>
  </sheetViews>
  <sheetFormatPr defaultColWidth="9.140625" defaultRowHeight="1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9.140625" style="1"/>
    <col min="18" max="18" width="10.42578125" style="1" bestFit="1" customWidth="1"/>
    <col min="19" max="16384" width="9.140625" style="1"/>
  </cols>
  <sheetData>
    <row r="3" spans="1:16" ht="60" customHeight="1">
      <c r="A3" s="263" t="s">
        <v>0</v>
      </c>
      <c r="B3" s="263" t="s">
        <v>1</v>
      </c>
      <c r="C3" s="263" t="s">
        <v>2</v>
      </c>
      <c r="D3" s="263" t="s">
        <v>3</v>
      </c>
      <c r="E3" s="263" t="s">
        <v>4</v>
      </c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12"/>
    </row>
    <row r="4" spans="1:16">
      <c r="A4" s="263"/>
      <c r="B4" s="263"/>
      <c r="C4" s="263"/>
      <c r="D4" s="263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16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</row>
    <row r="6" spans="1:16" ht="15.75" customHeight="1">
      <c r="A6" s="264" t="s">
        <v>5</v>
      </c>
      <c r="B6" s="266"/>
      <c r="C6" s="21" t="s">
        <v>6</v>
      </c>
      <c r="D6" s="10">
        <f t="shared" ref="D6:D11" si="0">SUM(E6:O6)</f>
        <v>51750461.099999994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7021823.7999999998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</row>
    <row r="7" spans="1:16">
      <c r="A7" s="265"/>
      <c r="B7" s="266"/>
      <c r="C7" s="21" t="s">
        <v>7</v>
      </c>
      <c r="D7" s="10">
        <f t="shared" si="0"/>
        <v>18768480.700000003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2708167.3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8" t="e">
        <f>L7-#REF!</f>
        <v>#REF!</v>
      </c>
    </row>
    <row r="8" spans="1:16" ht="24">
      <c r="A8" s="265"/>
      <c r="B8" s="266"/>
      <c r="C8" s="9" t="s">
        <v>8</v>
      </c>
      <c r="D8" s="10">
        <f t="shared" si="0"/>
        <v>4090854.0000000009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795682.8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</row>
    <row r="9" spans="1:16" ht="24">
      <c r="A9" s="265"/>
      <c r="B9" s="266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</row>
    <row r="10" spans="1:16" ht="36">
      <c r="A10" s="265"/>
      <c r="B10" s="266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</row>
    <row r="11" spans="1:16" ht="72">
      <c r="A11" s="265"/>
      <c r="B11" s="266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</row>
    <row r="12" spans="1:16">
      <c r="A12" s="265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</row>
    <row r="13" spans="1:16">
      <c r="A13" s="265"/>
      <c r="B13" s="266" t="s">
        <v>12</v>
      </c>
      <c r="C13" s="266"/>
      <c r="D13" s="266"/>
      <c r="E13" s="266"/>
      <c r="F13" s="266"/>
      <c r="G13" s="266"/>
      <c r="H13" s="266"/>
      <c r="I13" s="266"/>
      <c r="J13" s="266"/>
      <c r="K13" s="266"/>
      <c r="L13" s="17"/>
      <c r="M13" s="9"/>
      <c r="N13" s="9"/>
      <c r="O13" s="9"/>
      <c r="P13" s="12" t="e">
        <f>L13-#REF!</f>
        <v>#REF!</v>
      </c>
    </row>
    <row r="14" spans="1:16">
      <c r="A14" s="265"/>
      <c r="B14" s="266" t="s">
        <v>13</v>
      </c>
      <c r="C14" s="9" t="s">
        <v>6</v>
      </c>
      <c r="D14" s="20">
        <f t="shared" ref="D14:D77" si="2">SUM(E14:O14)</f>
        <v>47549569.199999996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5846213.5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</row>
    <row r="15" spans="1:16">
      <c r="A15" s="265"/>
      <c r="B15" s="266"/>
      <c r="C15" s="9" t="s">
        <v>7</v>
      </c>
      <c r="D15" s="20">
        <f t="shared" si="2"/>
        <v>16975485.099999998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2084340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8" t="e">
        <f>L15-#REF!</f>
        <v>#REF!</v>
      </c>
    </row>
    <row r="16" spans="1:16" ht="24">
      <c r="A16" s="265"/>
      <c r="B16" s="266"/>
      <c r="C16" s="9" t="s">
        <v>8</v>
      </c>
      <c r="D16" s="10">
        <f t="shared" si="2"/>
        <v>1900516.1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259967.5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</row>
    <row r="17" spans="1:16" ht="24">
      <c r="A17" s="265"/>
      <c r="B17" s="266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</row>
    <row r="18" spans="1:16" ht="36">
      <c r="A18" s="265"/>
      <c r="B18" s="266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</row>
    <row r="19" spans="1:16" ht="78.75" customHeight="1">
      <c r="A19" s="265"/>
      <c r="B19" s="266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</row>
    <row r="20" spans="1:16" ht="15" hidden="1" customHeight="1">
      <c r="A20" s="265"/>
      <c r="B20" s="9"/>
      <c r="C20" s="9"/>
      <c r="D20" s="10">
        <f t="shared" si="2"/>
        <v>-2.0227162167429924E-9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</row>
    <row r="21" spans="1:16" ht="18" customHeight="1">
      <c r="A21" s="265"/>
      <c r="B21" s="267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</row>
    <row r="22" spans="1:16">
      <c r="A22" s="265"/>
      <c r="B22" s="267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</row>
    <row r="23" spans="1:16" ht="24">
      <c r="A23" s="265"/>
      <c r="B23" s="267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</row>
    <row r="24" spans="1:16" ht="24">
      <c r="A24" s="265"/>
      <c r="B24" s="267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</row>
    <row r="25" spans="1:16" ht="36">
      <c r="A25" s="265"/>
      <c r="B25" s="267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</row>
    <row r="26" spans="1:16" ht="72">
      <c r="A26" s="265"/>
      <c r="B26" s="267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</row>
    <row r="27" spans="1:16" ht="15.75" customHeight="1">
      <c r="A27" s="265"/>
      <c r="B27" s="267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</row>
    <row r="28" spans="1:16">
      <c r="A28" s="265"/>
      <c r="B28" s="267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</row>
    <row r="29" spans="1:16" ht="24">
      <c r="A29" s="265"/>
      <c r="B29" s="267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</row>
    <row r="30" spans="1:16" ht="24">
      <c r="A30" s="265"/>
      <c r="B30" s="267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</row>
    <row r="31" spans="1:16" ht="36">
      <c r="A31" s="265"/>
      <c r="B31" s="267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</row>
    <row r="32" spans="1:16" ht="72">
      <c r="A32" s="265"/>
      <c r="B32" s="267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</row>
    <row r="33" spans="1:16">
      <c r="A33" s="265"/>
      <c r="B33" s="266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</row>
    <row r="34" spans="1:16">
      <c r="A34" s="265"/>
      <c r="B34" s="266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</row>
    <row r="35" spans="1:16" ht="24">
      <c r="A35" s="265"/>
      <c r="B35" s="266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</row>
    <row r="36" spans="1:16" ht="24">
      <c r="A36" s="265"/>
      <c r="B36" s="266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</row>
    <row r="37" spans="1:16" ht="36">
      <c r="A37" s="265"/>
      <c r="B37" s="266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</row>
    <row r="38" spans="1:16" ht="72">
      <c r="A38" s="265"/>
      <c r="B38" s="266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</row>
    <row r="39" spans="1:16">
      <c r="A39" s="265"/>
      <c r="B39" s="266" t="s">
        <v>17</v>
      </c>
      <c r="C39" s="9" t="s">
        <v>6</v>
      </c>
      <c r="D39" s="20">
        <f t="shared" si="2"/>
        <v>2020339.7000000002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840493.8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</row>
    <row r="40" spans="1:16">
      <c r="A40" s="265"/>
      <c r="B40" s="266"/>
      <c r="C40" s="9" t="s">
        <v>7</v>
      </c>
      <c r="D40" s="20">
        <f t="shared" si="2"/>
        <v>499253.69999999995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306493.8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</row>
    <row r="41" spans="1:16" ht="24">
      <c r="A41" s="265"/>
      <c r="B41" s="266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</row>
    <row r="42" spans="1:16" ht="24">
      <c r="A42" s="265"/>
      <c r="B42" s="266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</row>
    <row r="43" spans="1:16" ht="36">
      <c r="A43" s="265"/>
      <c r="B43" s="266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</row>
    <row r="44" spans="1:16" ht="72">
      <c r="A44" s="265"/>
      <c r="B44" s="266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</row>
    <row r="45" spans="1:16" ht="15.75" customHeight="1">
      <c r="A45" s="265"/>
      <c r="B45" s="266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</row>
    <row r="46" spans="1:16">
      <c r="A46" s="265"/>
      <c r="B46" s="266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</row>
    <row r="47" spans="1:16" ht="24">
      <c r="A47" s="265"/>
      <c r="B47" s="266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</row>
    <row r="48" spans="1:16" ht="24">
      <c r="A48" s="265"/>
      <c r="B48" s="266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</row>
    <row r="49" spans="1:19" ht="36">
      <c r="A49" s="265"/>
      <c r="B49" s="266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</row>
    <row r="50" spans="1:19" ht="72">
      <c r="A50" s="265"/>
      <c r="B50" s="266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</row>
    <row r="51" spans="1:19">
      <c r="A51" s="268" t="s">
        <v>19</v>
      </c>
      <c r="B51" s="266"/>
      <c r="C51" s="9" t="s">
        <v>6</v>
      </c>
      <c r="D51" s="20">
        <f t="shared" si="2"/>
        <v>3074896.6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327230.40000000002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</row>
    <row r="52" spans="1:19">
      <c r="A52" s="268"/>
      <c r="B52" s="266"/>
      <c r="C52" s="9" t="s">
        <v>7</v>
      </c>
      <c r="D52" s="20">
        <f t="shared" si="2"/>
        <v>1519480.0000000002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3">
        <f t="shared" si="13"/>
        <v>209785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R52" s="1">
        <v>211022.4</v>
      </c>
      <c r="S52" s="1">
        <f>R52-L52</f>
        <v>1237.3999999999942</v>
      </c>
    </row>
    <row r="53" spans="1:19" ht="24">
      <c r="A53" s="268"/>
      <c r="B53" s="266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S53" s="1">
        <f t="shared" ref="S53:S82" si="14">R53-L53</f>
        <v>0</v>
      </c>
    </row>
    <row r="54" spans="1:19" ht="24">
      <c r="A54" s="268"/>
      <c r="B54" s="266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</row>
    <row r="55" spans="1:19" ht="36">
      <c r="A55" s="268"/>
      <c r="B55" s="266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</row>
    <row r="56" spans="1:19" hidden="1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S56" s="1">
        <f t="shared" si="14"/>
        <v>0</v>
      </c>
    </row>
    <row r="57" spans="1:19">
      <c r="A57" s="266" t="s">
        <v>20</v>
      </c>
      <c r="B57" s="266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</row>
    <row r="58" spans="1:19">
      <c r="A58" s="266"/>
      <c r="B58" s="266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R58" s="1">
        <v>204625.4</v>
      </c>
      <c r="S58" s="1">
        <f t="shared" si="14"/>
        <v>1490.3999999999942</v>
      </c>
    </row>
    <row r="59" spans="1:19" ht="24">
      <c r="A59" s="266"/>
      <c r="B59" s="266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S59" s="1">
        <f t="shared" si="14"/>
        <v>0</v>
      </c>
    </row>
    <row r="60" spans="1:19" ht="24">
      <c r="A60" s="266"/>
      <c r="B60" s="266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</row>
    <row r="61" spans="1:19" ht="36">
      <c r="A61" s="266"/>
      <c r="B61" s="266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</row>
    <row r="62" spans="1:19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S62" s="1">
        <f t="shared" si="14"/>
        <v>0</v>
      </c>
    </row>
    <row r="63" spans="1:19">
      <c r="A63" s="266" t="s">
        <v>22</v>
      </c>
      <c r="B63" s="266" t="s">
        <v>13</v>
      </c>
      <c r="C63" s="9" t="s">
        <v>6</v>
      </c>
      <c r="D63" s="2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12" t="e">
        <f>L63-#REF!</f>
        <v>#REF!</v>
      </c>
    </row>
    <row r="64" spans="1:19">
      <c r="A64" s="266"/>
      <c r="B64" s="266"/>
      <c r="C64" s="9" t="s">
        <v>7</v>
      </c>
      <c r="D64" s="2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</f>
        <v>250</v>
      </c>
      <c r="M64" s="10">
        <v>250</v>
      </c>
      <c r="N64" s="10">
        <v>250</v>
      </c>
      <c r="O64" s="10">
        <v>250</v>
      </c>
      <c r="P64" s="12" t="e">
        <f>L64-#REF!</f>
        <v>#REF!</v>
      </c>
      <c r="R64" s="1">
        <v>250</v>
      </c>
      <c r="S64" s="1">
        <f t="shared" si="14"/>
        <v>0</v>
      </c>
    </row>
    <row r="65" spans="1:19" ht="24">
      <c r="A65" s="266"/>
      <c r="B65" s="266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S65" s="1">
        <f t="shared" si="14"/>
        <v>0</v>
      </c>
    </row>
    <row r="66" spans="1:19" ht="24">
      <c r="A66" s="266"/>
      <c r="B66" s="266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S66" s="1">
        <f t="shared" si="14"/>
        <v>0</v>
      </c>
    </row>
    <row r="67" spans="1:19" ht="36">
      <c r="A67" s="266"/>
      <c r="B67" s="266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S67" s="1">
        <f t="shared" si="14"/>
        <v>0</v>
      </c>
    </row>
    <row r="68" spans="1:19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S68" s="1">
        <f t="shared" si="14"/>
        <v>0</v>
      </c>
    </row>
    <row r="69" spans="1:19">
      <c r="A69" s="266" t="s">
        <v>23</v>
      </c>
      <c r="B69" s="266" t="s">
        <v>13</v>
      </c>
      <c r="C69" s="9" t="s">
        <v>6</v>
      </c>
      <c r="D69" s="2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12" t="e">
        <f>L69-#REF!</f>
        <v>#REF!</v>
      </c>
    </row>
    <row r="70" spans="1:19">
      <c r="A70" s="266"/>
      <c r="B70" s="266"/>
      <c r="C70" s="9" t="s">
        <v>7</v>
      </c>
      <c r="D70" s="2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</f>
        <v>400</v>
      </c>
      <c r="M70" s="10">
        <v>400</v>
      </c>
      <c r="N70" s="10">
        <v>400</v>
      </c>
      <c r="O70" s="10">
        <v>400</v>
      </c>
      <c r="P70" s="12" t="e">
        <f>L70-#REF!</f>
        <v>#REF!</v>
      </c>
      <c r="R70" s="1">
        <v>400</v>
      </c>
      <c r="S70" s="1">
        <f t="shared" si="14"/>
        <v>0</v>
      </c>
    </row>
    <row r="71" spans="1:19" ht="24">
      <c r="A71" s="266"/>
      <c r="B71" s="266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S71" s="1">
        <f t="shared" si="14"/>
        <v>0</v>
      </c>
    </row>
    <row r="72" spans="1:19" ht="24">
      <c r="A72" s="266"/>
      <c r="B72" s="266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S72" s="1">
        <f t="shared" si="14"/>
        <v>0</v>
      </c>
    </row>
    <row r="73" spans="1:19" ht="36">
      <c r="A73" s="266"/>
      <c r="B73" s="266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S73" s="1">
        <f t="shared" si="14"/>
        <v>0</v>
      </c>
    </row>
    <row r="74" spans="1:19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S74" s="1">
        <f t="shared" si="14"/>
        <v>0</v>
      </c>
    </row>
    <row r="75" spans="1:19">
      <c r="A75" s="266" t="s">
        <v>24</v>
      </c>
      <c r="B75" s="266" t="s">
        <v>13</v>
      </c>
      <c r="C75" s="9" t="s">
        <v>6</v>
      </c>
      <c r="D75" s="2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12" t="e">
        <f>L75-#REF!</f>
        <v>#REF!</v>
      </c>
    </row>
    <row r="76" spans="1:19">
      <c r="A76" s="266"/>
      <c r="B76" s="266"/>
      <c r="C76" s="9" t="s">
        <v>7</v>
      </c>
      <c r="D76" s="2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</f>
        <v>3730</v>
      </c>
      <c r="M76" s="10">
        <v>3730</v>
      </c>
      <c r="N76" s="10">
        <v>3730</v>
      </c>
      <c r="O76" s="10">
        <v>3730</v>
      </c>
      <c r="P76" s="12" t="e">
        <f>L76-#REF!</f>
        <v>#REF!</v>
      </c>
      <c r="R76" s="1">
        <v>3477</v>
      </c>
      <c r="S76" s="1">
        <f t="shared" si="14"/>
        <v>-253</v>
      </c>
    </row>
    <row r="77" spans="1:19" ht="24">
      <c r="A77" s="266"/>
      <c r="B77" s="266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S77" s="1">
        <f t="shared" si="14"/>
        <v>0</v>
      </c>
    </row>
    <row r="78" spans="1:19" ht="24">
      <c r="A78" s="266"/>
      <c r="B78" s="266"/>
      <c r="C78" s="9" t="s">
        <v>9</v>
      </c>
      <c r="D78" s="10">
        <f t="shared" ref="D78:D141" si="15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S78" s="1">
        <f t="shared" si="14"/>
        <v>0</v>
      </c>
    </row>
    <row r="79" spans="1:19" ht="36">
      <c r="A79" s="266"/>
      <c r="B79" s="266"/>
      <c r="C79" s="9" t="s">
        <v>10</v>
      </c>
      <c r="D79" s="10">
        <f t="shared" si="15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S79" s="1">
        <f t="shared" si="14"/>
        <v>0</v>
      </c>
    </row>
    <row r="80" spans="1:19">
      <c r="A80" s="9"/>
      <c r="B80" s="9"/>
      <c r="C80" s="9"/>
      <c r="D80" s="10">
        <f t="shared" si="15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S80" s="1">
        <f t="shared" si="14"/>
        <v>0</v>
      </c>
    </row>
    <row r="81" spans="1:19">
      <c r="A81" s="266" t="s">
        <v>25</v>
      </c>
      <c r="B81" s="266" t="s">
        <v>13</v>
      </c>
      <c r="C81" s="9" t="s">
        <v>6</v>
      </c>
      <c r="D81" s="20">
        <f t="shared" si="15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12" t="e">
        <f>L81-#REF!</f>
        <v>#REF!</v>
      </c>
    </row>
    <row r="82" spans="1:19">
      <c r="A82" s="266"/>
      <c r="B82" s="266"/>
      <c r="C82" s="9" t="s">
        <v>7</v>
      </c>
      <c r="D82" s="20">
        <f t="shared" si="15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</f>
        <v>2270</v>
      </c>
      <c r="M82" s="10">
        <v>2270</v>
      </c>
      <c r="N82" s="10">
        <v>2270</v>
      </c>
      <c r="O82" s="10">
        <v>2270</v>
      </c>
      <c r="P82" s="12" t="e">
        <f>L82-#REF!</f>
        <v>#REF!</v>
      </c>
      <c r="R82" s="1">
        <v>2270</v>
      </c>
      <c r="S82" s="1">
        <f t="shared" si="14"/>
        <v>0</v>
      </c>
    </row>
    <row r="83" spans="1:19" ht="24">
      <c r="A83" s="266"/>
      <c r="B83" s="266"/>
      <c r="C83" s="9" t="s">
        <v>8</v>
      </c>
      <c r="D83" s="10">
        <f t="shared" si="15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</row>
    <row r="84" spans="1:19" ht="24">
      <c r="A84" s="266"/>
      <c r="B84" s="266"/>
      <c r="C84" s="9" t="s">
        <v>9</v>
      </c>
      <c r="D84" s="10">
        <f t="shared" si="15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</row>
    <row r="85" spans="1:19" ht="36">
      <c r="A85" s="266"/>
      <c r="B85" s="266"/>
      <c r="C85" s="9" t="s">
        <v>10</v>
      </c>
      <c r="D85" s="10">
        <f t="shared" si="15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</row>
    <row r="86" spans="1:19">
      <c r="A86" s="9"/>
      <c r="B86" s="9"/>
      <c r="C86" s="9"/>
      <c r="D86" s="10">
        <f t="shared" si="15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</row>
    <row r="87" spans="1:19">
      <c r="A87" s="268" t="s">
        <v>26</v>
      </c>
      <c r="B87" s="266"/>
      <c r="C87" s="9" t="s">
        <v>6</v>
      </c>
      <c r="D87" s="20">
        <f t="shared" si="15"/>
        <v>9038857.6999999993</v>
      </c>
      <c r="E87" s="10">
        <f t="shared" ref="E87:O92" si="16">E93+E99+E105+E111+E117+E123+E129</f>
        <v>1016732.6</v>
      </c>
      <c r="F87" s="10">
        <f t="shared" si="16"/>
        <v>543564.6</v>
      </c>
      <c r="G87" s="10">
        <f t="shared" si="16"/>
        <v>547495.60000000009</v>
      </c>
      <c r="H87" s="10">
        <f t="shared" si="16"/>
        <v>655973.1</v>
      </c>
      <c r="I87" s="10">
        <f t="shared" si="16"/>
        <v>768697.2</v>
      </c>
      <c r="J87" s="10">
        <f t="shared" si="16"/>
        <v>833247.29999999993</v>
      </c>
      <c r="K87" s="10">
        <f t="shared" si="16"/>
        <v>798647.6</v>
      </c>
      <c r="L87" s="20">
        <f t="shared" si="16"/>
        <v>959716.4</v>
      </c>
      <c r="M87" s="10">
        <f t="shared" si="16"/>
        <v>973521.8</v>
      </c>
      <c r="N87" s="10">
        <f t="shared" si="16"/>
        <v>985507.09999999986</v>
      </c>
      <c r="O87" s="10">
        <f t="shared" si="16"/>
        <v>955754.39999999991</v>
      </c>
      <c r="P87" s="24" t="e">
        <f>L87-#REF!</f>
        <v>#REF!</v>
      </c>
    </row>
    <row r="88" spans="1:19">
      <c r="A88" s="268"/>
      <c r="B88" s="266"/>
      <c r="C88" s="9" t="s">
        <v>7</v>
      </c>
      <c r="D88" s="20">
        <f t="shared" si="15"/>
        <v>4940558.0999999996</v>
      </c>
      <c r="E88" s="10">
        <f t="shared" si="16"/>
        <v>349952.6</v>
      </c>
      <c r="F88" s="10">
        <f t="shared" si="16"/>
        <v>330822.8</v>
      </c>
      <c r="G88" s="10">
        <f t="shared" si="16"/>
        <v>343017.89999999997</v>
      </c>
      <c r="H88" s="10">
        <f t="shared" si="16"/>
        <v>371699.3</v>
      </c>
      <c r="I88" s="10">
        <f t="shared" si="16"/>
        <v>397538.7</v>
      </c>
      <c r="J88" s="10">
        <f t="shared" si="16"/>
        <v>450879.60000000003</v>
      </c>
      <c r="K88" s="10">
        <f t="shared" si="16"/>
        <v>463454.3</v>
      </c>
      <c r="L88" s="20">
        <f>L94+L100+L106+L112+L118+L124+L130</f>
        <v>557007.80000000005</v>
      </c>
      <c r="M88" s="10">
        <f t="shared" si="16"/>
        <v>560688.70000000007</v>
      </c>
      <c r="N88" s="10">
        <f t="shared" si="16"/>
        <v>560179.30000000005</v>
      </c>
      <c r="O88" s="10">
        <f t="shared" si="16"/>
        <v>555317.1</v>
      </c>
      <c r="P88" s="24" t="e">
        <f>L88-#REF!</f>
        <v>#REF!</v>
      </c>
    </row>
    <row r="89" spans="1:19" ht="24">
      <c r="A89" s="268"/>
      <c r="B89" s="266"/>
      <c r="C89" s="9" t="s">
        <v>8</v>
      </c>
      <c r="D89" s="10">
        <f t="shared" si="15"/>
        <v>555233.6</v>
      </c>
      <c r="E89" s="10">
        <f t="shared" si="16"/>
        <v>98579</v>
      </c>
      <c r="F89" s="10">
        <f t="shared" si="16"/>
        <v>78300</v>
      </c>
      <c r="G89" s="10">
        <f t="shared" si="16"/>
        <v>78300</v>
      </c>
      <c r="H89" s="10">
        <f t="shared" si="16"/>
        <v>33348.1</v>
      </c>
      <c r="I89" s="10">
        <f t="shared" si="16"/>
        <v>45658</v>
      </c>
      <c r="J89" s="10">
        <f t="shared" si="16"/>
        <v>47296.5</v>
      </c>
      <c r="K89" s="10">
        <f t="shared" si="16"/>
        <v>47191.7</v>
      </c>
      <c r="L89" s="15">
        <f t="shared" si="16"/>
        <v>46708.6</v>
      </c>
      <c r="M89" s="10">
        <f t="shared" si="16"/>
        <v>40512.6</v>
      </c>
      <c r="N89" s="10">
        <f t="shared" si="16"/>
        <v>39339.1</v>
      </c>
      <c r="O89" s="10">
        <f t="shared" si="16"/>
        <v>0</v>
      </c>
      <c r="P89" s="24" t="e">
        <f>L89-#REF!</f>
        <v>#REF!</v>
      </c>
    </row>
    <row r="90" spans="1:19" ht="24">
      <c r="A90" s="268"/>
      <c r="B90" s="266"/>
      <c r="C90" s="9" t="s">
        <v>9</v>
      </c>
      <c r="D90" s="10">
        <f t="shared" si="15"/>
        <v>1156644.8</v>
      </c>
      <c r="E90" s="10">
        <f t="shared" si="16"/>
        <v>459101</v>
      </c>
      <c r="F90" s="10">
        <f t="shared" si="16"/>
        <v>20432.3</v>
      </c>
      <c r="G90" s="10">
        <f t="shared" si="16"/>
        <v>19218.2</v>
      </c>
      <c r="H90" s="10">
        <f t="shared" si="16"/>
        <v>18604</v>
      </c>
      <c r="I90" s="10">
        <f t="shared" si="16"/>
        <v>76006.8</v>
      </c>
      <c r="J90" s="10">
        <f t="shared" si="16"/>
        <v>75847.199999999997</v>
      </c>
      <c r="K90" s="10">
        <f t="shared" si="16"/>
        <v>89976.7</v>
      </c>
      <c r="L90" s="15">
        <f t="shared" si="16"/>
        <v>96776</v>
      </c>
      <c r="M90" s="10">
        <f t="shared" si="16"/>
        <v>100135.3</v>
      </c>
      <c r="N90" s="10">
        <f t="shared" si="16"/>
        <v>100194.2</v>
      </c>
      <c r="O90" s="10">
        <f t="shared" si="16"/>
        <v>100353.1</v>
      </c>
      <c r="P90" s="12" t="e">
        <f>L90-#REF!</f>
        <v>#REF!</v>
      </c>
    </row>
    <row r="91" spans="1:19" ht="36">
      <c r="A91" s="268"/>
      <c r="B91" s="266"/>
      <c r="C91" s="9" t="s">
        <v>10</v>
      </c>
      <c r="D91" s="10">
        <f t="shared" si="15"/>
        <v>2386421.1999999997</v>
      </c>
      <c r="E91" s="10">
        <f t="shared" si="16"/>
        <v>109100</v>
      </c>
      <c r="F91" s="10">
        <f t="shared" si="16"/>
        <v>114009.5</v>
      </c>
      <c r="G91" s="10">
        <f t="shared" si="16"/>
        <v>106959.5</v>
      </c>
      <c r="H91" s="10">
        <f t="shared" si="16"/>
        <v>232321.7</v>
      </c>
      <c r="I91" s="10">
        <f t="shared" si="16"/>
        <v>249493.7</v>
      </c>
      <c r="J91" s="10">
        <f t="shared" si="16"/>
        <v>259224</v>
      </c>
      <c r="K91" s="10">
        <f t="shared" si="16"/>
        <v>198024.9</v>
      </c>
      <c r="L91" s="15">
        <f t="shared" si="16"/>
        <v>259224</v>
      </c>
      <c r="M91" s="10">
        <f t="shared" si="16"/>
        <v>272185.2</v>
      </c>
      <c r="N91" s="10">
        <f t="shared" si="16"/>
        <v>285794.5</v>
      </c>
      <c r="O91" s="10">
        <f t="shared" si="16"/>
        <v>300084.2</v>
      </c>
      <c r="P91" s="12" t="e">
        <f>L91-#REF!</f>
        <v>#REF!</v>
      </c>
    </row>
    <row r="92" spans="1:19" hidden="1">
      <c r="A92" s="11"/>
      <c r="B92" s="9"/>
      <c r="C92" s="9"/>
      <c r="D92" s="10">
        <f t="shared" si="15"/>
        <v>0</v>
      </c>
      <c r="E92" s="10">
        <f t="shared" si="16"/>
        <v>0</v>
      </c>
      <c r="F92" s="10">
        <f t="shared" si="16"/>
        <v>0</v>
      </c>
      <c r="G92" s="10">
        <f t="shared" si="16"/>
        <v>0</v>
      </c>
      <c r="H92" s="10">
        <f t="shared" si="16"/>
        <v>0</v>
      </c>
      <c r="I92" s="10">
        <f t="shared" si="16"/>
        <v>0</v>
      </c>
      <c r="J92" s="10">
        <f t="shared" si="16"/>
        <v>0</v>
      </c>
      <c r="K92" s="10">
        <f t="shared" si="16"/>
        <v>0</v>
      </c>
      <c r="L92" s="15">
        <f t="shared" si="16"/>
        <v>0</v>
      </c>
      <c r="M92" s="10">
        <f t="shared" si="16"/>
        <v>0</v>
      </c>
      <c r="N92" s="10">
        <f t="shared" si="16"/>
        <v>0</v>
      </c>
      <c r="O92" s="10">
        <f t="shared" si="16"/>
        <v>0</v>
      </c>
      <c r="P92" s="12" t="e">
        <f>L92-#REF!</f>
        <v>#REF!</v>
      </c>
    </row>
    <row r="93" spans="1:19">
      <c r="A93" s="266" t="s">
        <v>27</v>
      </c>
      <c r="B93" s="266" t="s">
        <v>21</v>
      </c>
      <c r="C93" s="9" t="s">
        <v>6</v>
      </c>
      <c r="D93" s="20">
        <f t="shared" si="15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</row>
    <row r="94" spans="1:19">
      <c r="A94" s="266"/>
      <c r="B94" s="266"/>
      <c r="C94" s="9" t="s">
        <v>7</v>
      </c>
      <c r="D94" s="20">
        <f t="shared" si="15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3">
        <f>529584.8</f>
        <v>529584.80000000005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s">
        <v>168</v>
      </c>
    </row>
    <row r="95" spans="1:19" ht="24">
      <c r="A95" s="266"/>
      <c r="B95" s="266"/>
      <c r="C95" s="9" t="s">
        <v>8</v>
      </c>
      <c r="D95" s="10">
        <f t="shared" si="15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</row>
    <row r="96" spans="1:19" ht="24">
      <c r="A96" s="266"/>
      <c r="B96" s="266"/>
      <c r="C96" s="9" t="s">
        <v>9</v>
      </c>
      <c r="D96" s="10">
        <f t="shared" si="15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</row>
    <row r="97" spans="1:19" ht="36">
      <c r="A97" s="266"/>
      <c r="B97" s="266"/>
      <c r="C97" s="9" t="s">
        <v>10</v>
      </c>
      <c r="D97" s="10">
        <f t="shared" si="15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</row>
    <row r="98" spans="1:19">
      <c r="A98" s="9"/>
      <c r="B98" s="9"/>
      <c r="C98" s="9"/>
      <c r="D98" s="10">
        <f t="shared" si="15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</row>
    <row r="99" spans="1:19">
      <c r="A99" s="266" t="s">
        <v>28</v>
      </c>
      <c r="B99" s="266" t="s">
        <v>13</v>
      </c>
      <c r="C99" s="9" t="s">
        <v>6</v>
      </c>
      <c r="D99" s="20">
        <f t="shared" si="15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12" t="e">
        <f>L99-#REF!</f>
        <v>#REF!</v>
      </c>
    </row>
    <row r="100" spans="1:19">
      <c r="A100" s="266"/>
      <c r="B100" s="266"/>
      <c r="C100" s="9" t="s">
        <v>7</v>
      </c>
      <c r="D100" s="20">
        <f t="shared" si="15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3">
        <f>6700</f>
        <v>6700</v>
      </c>
      <c r="M100" s="10">
        <v>6700</v>
      </c>
      <c r="N100" s="10">
        <v>6700</v>
      </c>
      <c r="O100" s="10">
        <v>6700</v>
      </c>
      <c r="P100" s="12" t="e">
        <f>L100-#REF!</f>
        <v>#REF!</v>
      </c>
    </row>
    <row r="101" spans="1:19" ht="24">
      <c r="A101" s="266"/>
      <c r="B101" s="266"/>
      <c r="C101" s="9" t="s">
        <v>8</v>
      </c>
      <c r="D101" s="10">
        <f t="shared" si="15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</row>
    <row r="102" spans="1:19" ht="24">
      <c r="A102" s="266"/>
      <c r="B102" s="266"/>
      <c r="C102" s="9" t="s">
        <v>9</v>
      </c>
      <c r="D102" s="10">
        <f t="shared" si="15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</row>
    <row r="103" spans="1:19" ht="36">
      <c r="A103" s="266"/>
      <c r="B103" s="266"/>
      <c r="C103" s="9" t="s">
        <v>10</v>
      </c>
      <c r="D103" s="10">
        <f t="shared" si="15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</row>
    <row r="104" spans="1:19">
      <c r="A104" s="9"/>
      <c r="B104" s="9"/>
      <c r="C104" s="9"/>
      <c r="D104" s="10">
        <f t="shared" si="15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</row>
    <row r="105" spans="1:19">
      <c r="A105" s="266" t="s">
        <v>29</v>
      </c>
      <c r="B105" s="266" t="s">
        <v>13</v>
      </c>
      <c r="C105" s="9" t="s">
        <v>6</v>
      </c>
      <c r="D105" s="20">
        <f t="shared" si="15"/>
        <v>86995.5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12400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6" t="e">
        <f>L105-#REF!</f>
        <v>#REF!</v>
      </c>
    </row>
    <row r="106" spans="1:19">
      <c r="A106" s="266"/>
      <c r="B106" s="266"/>
      <c r="C106" s="9" t="s">
        <v>7</v>
      </c>
      <c r="D106" s="20">
        <f t="shared" si="15"/>
        <v>86995.5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3">
        <f>13400-1000</f>
        <v>12400</v>
      </c>
      <c r="M106" s="10">
        <v>13400</v>
      </c>
      <c r="N106" s="10">
        <v>13400</v>
      </c>
      <c r="O106" s="10">
        <v>13400</v>
      </c>
      <c r="P106" s="26" t="e">
        <f>L106-#REF!</f>
        <v>#REF!</v>
      </c>
      <c r="Q106" s="1" t="s">
        <v>167</v>
      </c>
      <c r="S106" s="6">
        <v>12060</v>
      </c>
    </row>
    <row r="107" spans="1:19" ht="24">
      <c r="A107" s="266"/>
      <c r="B107" s="266"/>
      <c r="C107" s="9" t="s">
        <v>8</v>
      </c>
      <c r="D107" s="10">
        <f t="shared" si="15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</row>
    <row r="108" spans="1:19" ht="24">
      <c r="A108" s="266"/>
      <c r="B108" s="266"/>
      <c r="C108" s="9" t="s">
        <v>9</v>
      </c>
      <c r="D108" s="10">
        <f t="shared" si="15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</row>
    <row r="109" spans="1:19" ht="36">
      <c r="A109" s="266"/>
      <c r="B109" s="266"/>
      <c r="C109" s="9" t="s">
        <v>10</v>
      </c>
      <c r="D109" s="10">
        <f t="shared" si="15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</row>
    <row r="110" spans="1:19">
      <c r="A110" s="9"/>
      <c r="B110" s="9"/>
      <c r="C110" s="9"/>
      <c r="D110" s="10">
        <f t="shared" si="15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</row>
    <row r="111" spans="1:19">
      <c r="A111" s="266" t="s">
        <v>30</v>
      </c>
      <c r="B111" s="266" t="s">
        <v>13</v>
      </c>
      <c r="C111" s="9" t="s">
        <v>6</v>
      </c>
      <c r="D111" s="20">
        <f t="shared" si="15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12" t="e">
        <f>L111-#REF!</f>
        <v>#REF!</v>
      </c>
    </row>
    <row r="112" spans="1:19">
      <c r="A112" s="266"/>
      <c r="B112" s="266"/>
      <c r="C112" s="9" t="s">
        <v>7</v>
      </c>
      <c r="D112" s="20">
        <f t="shared" si="15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3">
        <f>1750</f>
        <v>1750</v>
      </c>
      <c r="M112" s="10">
        <v>1750</v>
      </c>
      <c r="N112" s="10">
        <v>1750</v>
      </c>
      <c r="O112" s="10">
        <v>1750</v>
      </c>
      <c r="P112" s="12" t="e">
        <f>L112-#REF!</f>
        <v>#REF!</v>
      </c>
    </row>
    <row r="113" spans="1:16" ht="24">
      <c r="A113" s="266"/>
      <c r="B113" s="266"/>
      <c r="C113" s="9" t="s">
        <v>8</v>
      </c>
      <c r="D113" s="10">
        <f t="shared" si="15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</row>
    <row r="114" spans="1:16" ht="24">
      <c r="A114" s="266"/>
      <c r="B114" s="266"/>
      <c r="C114" s="9" t="s">
        <v>9</v>
      </c>
      <c r="D114" s="10">
        <f t="shared" si="15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</row>
    <row r="115" spans="1:16" ht="36">
      <c r="A115" s="266"/>
      <c r="B115" s="266"/>
      <c r="C115" s="9" t="s">
        <v>10</v>
      </c>
      <c r="D115" s="10">
        <f t="shared" si="15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</row>
    <row r="116" spans="1:16">
      <c r="A116" s="9"/>
      <c r="B116" s="9"/>
      <c r="C116" s="9"/>
      <c r="D116" s="10">
        <f t="shared" si="15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</row>
    <row r="117" spans="1:16">
      <c r="A117" s="266" t="s">
        <v>31</v>
      </c>
      <c r="B117" s="266" t="s">
        <v>13</v>
      </c>
      <c r="C117" s="9" t="s">
        <v>6</v>
      </c>
      <c r="D117" s="20">
        <f t="shared" si="15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12" t="e">
        <f>L117-#REF!</f>
        <v>#REF!</v>
      </c>
    </row>
    <row r="118" spans="1:16">
      <c r="A118" s="266"/>
      <c r="B118" s="266"/>
      <c r="C118" s="9" t="s">
        <v>7</v>
      </c>
      <c r="D118" s="20">
        <f t="shared" si="15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3">
        <f>800</f>
        <v>800</v>
      </c>
      <c r="M118" s="10">
        <v>800</v>
      </c>
      <c r="N118" s="10">
        <v>800</v>
      </c>
      <c r="O118" s="10">
        <v>800</v>
      </c>
      <c r="P118" s="12" t="e">
        <f>L118-#REF!</f>
        <v>#REF!</v>
      </c>
    </row>
    <row r="119" spans="1:16" ht="24">
      <c r="A119" s="266"/>
      <c r="B119" s="266"/>
      <c r="C119" s="9" t="s">
        <v>8</v>
      </c>
      <c r="D119" s="10">
        <f t="shared" si="15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</row>
    <row r="120" spans="1:16" ht="24">
      <c r="A120" s="266"/>
      <c r="B120" s="266"/>
      <c r="C120" s="9" t="s">
        <v>9</v>
      </c>
      <c r="D120" s="10">
        <f t="shared" si="15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</row>
    <row r="121" spans="1:16" ht="36">
      <c r="A121" s="266"/>
      <c r="B121" s="266"/>
      <c r="C121" s="9" t="s">
        <v>10</v>
      </c>
      <c r="D121" s="10">
        <f t="shared" si="15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</row>
    <row r="122" spans="1:16">
      <c r="A122" s="9"/>
      <c r="B122" s="9"/>
      <c r="C122" s="9"/>
      <c r="D122" s="10">
        <f t="shared" si="15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</row>
    <row r="123" spans="1:16">
      <c r="A123" s="266" t="s">
        <v>32</v>
      </c>
      <c r="B123" s="266" t="s">
        <v>21</v>
      </c>
      <c r="C123" s="9" t="s">
        <v>6</v>
      </c>
      <c r="D123" s="10">
        <f t="shared" si="15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3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</row>
    <row r="124" spans="1:16">
      <c r="A124" s="266"/>
      <c r="B124" s="266"/>
      <c r="C124" s="9" t="s">
        <v>7</v>
      </c>
      <c r="D124" s="10">
        <f t="shared" si="15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3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</row>
    <row r="125" spans="1:16" ht="24">
      <c r="A125" s="266"/>
      <c r="B125" s="266"/>
      <c r="C125" s="9" t="s">
        <v>8</v>
      </c>
      <c r="D125" s="10">
        <f t="shared" si="15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3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</row>
    <row r="126" spans="1:16" ht="24">
      <c r="A126" s="266"/>
      <c r="B126" s="266"/>
      <c r="C126" s="9" t="s">
        <v>9</v>
      </c>
      <c r="D126" s="10">
        <f t="shared" si="15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</row>
    <row r="127" spans="1:16" ht="36">
      <c r="A127" s="266"/>
      <c r="B127" s="266"/>
      <c r="C127" s="9" t="s">
        <v>10</v>
      </c>
      <c r="D127" s="10">
        <f t="shared" si="15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</row>
    <row r="128" spans="1:16">
      <c r="A128" s="9"/>
      <c r="B128" s="9"/>
      <c r="C128" s="9"/>
      <c r="D128" s="10">
        <f t="shared" si="15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</row>
    <row r="129" spans="1:16">
      <c r="A129" s="266" t="s">
        <v>33</v>
      </c>
      <c r="B129" s="266" t="s">
        <v>13</v>
      </c>
      <c r="C129" s="9" t="s">
        <v>6</v>
      </c>
      <c r="D129" s="10">
        <f t="shared" si="15"/>
        <v>183965.4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29">
        <f>L130+L131+L132+L133+L134</f>
        <v>32364.699999999997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30" t="e">
        <f>L129-#REF!</f>
        <v>#REF!</v>
      </c>
    </row>
    <row r="130" spans="1:16">
      <c r="A130" s="266"/>
      <c r="B130" s="266"/>
      <c r="C130" s="9" t="s">
        <v>7</v>
      </c>
      <c r="D130" s="10">
        <f t="shared" si="15"/>
        <v>20152.600000000002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29">
        <f>3466.4+93.7</f>
        <v>3560.1</v>
      </c>
      <c r="M130" s="10">
        <v>3043.4</v>
      </c>
      <c r="N130" s="10">
        <v>2929.9</v>
      </c>
      <c r="O130" s="10">
        <v>0</v>
      </c>
      <c r="P130" s="30" t="e">
        <f>L130-#REF!</f>
        <v>#REF!</v>
      </c>
    </row>
    <row r="131" spans="1:16" ht="24">
      <c r="A131" s="266"/>
      <c r="B131" s="266"/>
      <c r="C131" s="9" t="s">
        <v>8</v>
      </c>
      <c r="D131" s="10">
        <f t="shared" si="15"/>
        <v>163812.80000000002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29">
        <f>28046.3+758.3</f>
        <v>28804.6</v>
      </c>
      <c r="M131" s="10">
        <v>24623.599999999999</v>
      </c>
      <c r="N131" s="10">
        <v>23705.200000000001</v>
      </c>
      <c r="O131" s="10">
        <v>0</v>
      </c>
      <c r="P131" s="30" t="e">
        <f>L131-#REF!</f>
        <v>#REF!</v>
      </c>
    </row>
    <row r="132" spans="1:16" ht="24">
      <c r="A132" s="266"/>
      <c r="B132" s="266"/>
      <c r="C132" s="9" t="s">
        <v>9</v>
      </c>
      <c r="D132" s="10">
        <f t="shared" si="15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</row>
    <row r="133" spans="1:16" ht="36">
      <c r="A133" s="266"/>
      <c r="B133" s="266"/>
      <c r="C133" s="9" t="s">
        <v>10</v>
      </c>
      <c r="D133" s="10">
        <f t="shared" si="15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</row>
    <row r="134" spans="1:16">
      <c r="A134" s="9"/>
      <c r="B134" s="9"/>
      <c r="C134" s="9"/>
      <c r="D134" s="10">
        <f t="shared" si="15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</row>
    <row r="135" spans="1:16">
      <c r="A135" s="268" t="s">
        <v>34</v>
      </c>
      <c r="B135" s="266"/>
      <c r="C135" s="9" t="s">
        <v>6</v>
      </c>
      <c r="D135" s="10">
        <f t="shared" si="15"/>
        <v>1918925.4</v>
      </c>
      <c r="E135" s="10">
        <f t="shared" ref="E135:O140" si="17">E141+E147+E153+E159+E165</f>
        <v>297486.5</v>
      </c>
      <c r="F135" s="10">
        <f t="shared" si="17"/>
        <v>153757.29999999999</v>
      </c>
      <c r="G135" s="10">
        <f t="shared" si="17"/>
        <v>157294.9</v>
      </c>
      <c r="H135" s="10">
        <f t="shared" si="17"/>
        <v>131371.29999999999</v>
      </c>
      <c r="I135" s="10">
        <f t="shared" si="17"/>
        <v>152122.19999999998</v>
      </c>
      <c r="J135" s="10">
        <f t="shared" si="17"/>
        <v>152893.4</v>
      </c>
      <c r="K135" s="10">
        <f t="shared" si="17"/>
        <v>156893.5</v>
      </c>
      <c r="L135" s="15">
        <f t="shared" si="17"/>
        <v>177767.59999999998</v>
      </c>
      <c r="M135" s="10">
        <f t="shared" si="17"/>
        <v>178753.69999999998</v>
      </c>
      <c r="N135" s="10">
        <f t="shared" si="17"/>
        <v>179769.4</v>
      </c>
      <c r="O135" s="10">
        <f t="shared" si="17"/>
        <v>180815.59999999998</v>
      </c>
      <c r="P135" s="12" t="e">
        <f>L135-#REF!</f>
        <v>#REF!</v>
      </c>
    </row>
    <row r="136" spans="1:16">
      <c r="A136" s="268"/>
      <c r="B136" s="266"/>
      <c r="C136" s="9" t="s">
        <v>7</v>
      </c>
      <c r="D136" s="10">
        <f t="shared" si="15"/>
        <v>1388415.2000000002</v>
      </c>
      <c r="E136" s="10">
        <f t="shared" si="17"/>
        <v>126152.8</v>
      </c>
      <c r="F136" s="10">
        <f t="shared" si="17"/>
        <v>113108.9</v>
      </c>
      <c r="G136" s="10">
        <f t="shared" si="17"/>
        <v>110949.5</v>
      </c>
      <c r="H136" s="10">
        <f t="shared" si="17"/>
        <v>108332</v>
      </c>
      <c r="I136" s="10">
        <f t="shared" si="17"/>
        <v>108831.7</v>
      </c>
      <c r="J136" s="10">
        <f t="shared" si="17"/>
        <v>116255.1</v>
      </c>
      <c r="K136" s="10">
        <f t="shared" si="17"/>
        <v>125196</v>
      </c>
      <c r="L136" s="3">
        <f t="shared" si="17"/>
        <v>144897.29999999999</v>
      </c>
      <c r="M136" s="10">
        <f t="shared" si="17"/>
        <v>144897.29999999999</v>
      </c>
      <c r="N136" s="10">
        <f t="shared" si="17"/>
        <v>144897.29999999999</v>
      </c>
      <c r="O136" s="10">
        <f t="shared" si="17"/>
        <v>144897.29999999999</v>
      </c>
      <c r="P136" s="12" t="e">
        <f>L136-#REF!</f>
        <v>#REF!</v>
      </c>
    </row>
    <row r="137" spans="1:16" ht="24">
      <c r="A137" s="268"/>
      <c r="B137" s="266"/>
      <c r="C137" s="9" t="s">
        <v>8</v>
      </c>
      <c r="D137" s="10">
        <f t="shared" si="15"/>
        <v>0</v>
      </c>
      <c r="E137" s="10">
        <f t="shared" si="17"/>
        <v>0</v>
      </c>
      <c r="F137" s="10">
        <f t="shared" si="17"/>
        <v>0</v>
      </c>
      <c r="G137" s="10">
        <f t="shared" si="17"/>
        <v>0</v>
      </c>
      <c r="H137" s="10">
        <f t="shared" si="17"/>
        <v>0</v>
      </c>
      <c r="I137" s="10">
        <f t="shared" si="17"/>
        <v>0</v>
      </c>
      <c r="J137" s="10">
        <f t="shared" si="17"/>
        <v>0</v>
      </c>
      <c r="K137" s="10">
        <f t="shared" si="17"/>
        <v>0</v>
      </c>
      <c r="L137" s="15">
        <f t="shared" si="17"/>
        <v>0</v>
      </c>
      <c r="M137" s="10">
        <f t="shared" si="17"/>
        <v>0</v>
      </c>
      <c r="N137" s="10">
        <f t="shared" si="17"/>
        <v>0</v>
      </c>
      <c r="O137" s="10">
        <f t="shared" si="17"/>
        <v>0</v>
      </c>
      <c r="P137" s="12" t="e">
        <f>L137-#REF!</f>
        <v>#REF!</v>
      </c>
    </row>
    <row r="138" spans="1:16" ht="24">
      <c r="A138" s="268"/>
      <c r="B138" s="266"/>
      <c r="C138" s="9" t="s">
        <v>9</v>
      </c>
      <c r="D138" s="10">
        <f t="shared" si="15"/>
        <v>215836.4</v>
      </c>
      <c r="E138" s="10">
        <f t="shared" si="17"/>
        <v>153033.70000000001</v>
      </c>
      <c r="F138" s="10">
        <f t="shared" si="17"/>
        <v>21524.9</v>
      </c>
      <c r="G138" s="10">
        <f t="shared" si="17"/>
        <v>21392.5</v>
      </c>
      <c r="H138" s="10">
        <f t="shared" si="17"/>
        <v>0</v>
      </c>
      <c r="I138" s="10">
        <f t="shared" si="17"/>
        <v>13843</v>
      </c>
      <c r="J138" s="10">
        <f t="shared" si="17"/>
        <v>6042.3</v>
      </c>
      <c r="K138" s="10">
        <f t="shared" si="17"/>
        <v>0</v>
      </c>
      <c r="L138" s="15">
        <f t="shared" si="17"/>
        <v>0</v>
      </c>
      <c r="M138" s="10">
        <f t="shared" si="17"/>
        <v>0</v>
      </c>
      <c r="N138" s="10">
        <f t="shared" si="17"/>
        <v>0</v>
      </c>
      <c r="O138" s="10">
        <f t="shared" si="17"/>
        <v>0</v>
      </c>
      <c r="P138" s="12" t="e">
        <f>L138-#REF!</f>
        <v>#REF!</v>
      </c>
    </row>
    <row r="139" spans="1:16" ht="36">
      <c r="A139" s="268"/>
      <c r="B139" s="266"/>
      <c r="C139" s="9" t="s">
        <v>10</v>
      </c>
      <c r="D139" s="10">
        <f t="shared" si="15"/>
        <v>314673.8</v>
      </c>
      <c r="E139" s="10">
        <f t="shared" si="17"/>
        <v>18300</v>
      </c>
      <c r="F139" s="10">
        <f t="shared" si="17"/>
        <v>19123.5</v>
      </c>
      <c r="G139" s="10">
        <f t="shared" si="17"/>
        <v>24952.9</v>
      </c>
      <c r="H139" s="10">
        <f t="shared" si="17"/>
        <v>23039.3</v>
      </c>
      <c r="I139" s="10">
        <f t="shared" si="17"/>
        <v>29447.5</v>
      </c>
      <c r="J139" s="10">
        <f t="shared" si="17"/>
        <v>30596</v>
      </c>
      <c r="K139" s="10">
        <f t="shared" si="17"/>
        <v>31697.5</v>
      </c>
      <c r="L139" s="15">
        <f t="shared" si="17"/>
        <v>32870.300000000003</v>
      </c>
      <c r="M139" s="10">
        <f t="shared" si="17"/>
        <v>33856.400000000001</v>
      </c>
      <c r="N139" s="10">
        <f t="shared" si="17"/>
        <v>34872.1</v>
      </c>
      <c r="O139" s="10">
        <f t="shared" si="17"/>
        <v>35918.300000000003</v>
      </c>
      <c r="P139" s="12" t="e">
        <f>L139-#REF!</f>
        <v>#REF!</v>
      </c>
    </row>
    <row r="140" spans="1:16">
      <c r="A140" s="11"/>
      <c r="B140" s="9"/>
      <c r="C140" s="9"/>
      <c r="D140" s="10">
        <f t="shared" si="15"/>
        <v>0</v>
      </c>
      <c r="E140" s="10">
        <f t="shared" si="17"/>
        <v>0</v>
      </c>
      <c r="F140" s="10">
        <f t="shared" si="17"/>
        <v>0</v>
      </c>
      <c r="G140" s="10">
        <f t="shared" si="17"/>
        <v>0</v>
      </c>
      <c r="H140" s="10">
        <f t="shared" si="17"/>
        <v>0</v>
      </c>
      <c r="I140" s="10">
        <f t="shared" si="17"/>
        <v>0</v>
      </c>
      <c r="J140" s="10">
        <f t="shared" si="17"/>
        <v>0</v>
      </c>
      <c r="K140" s="10">
        <f t="shared" si="17"/>
        <v>0</v>
      </c>
      <c r="L140" s="15">
        <f t="shared" si="17"/>
        <v>0</v>
      </c>
      <c r="M140" s="10">
        <f t="shared" si="17"/>
        <v>0</v>
      </c>
      <c r="N140" s="10">
        <f t="shared" si="17"/>
        <v>0</v>
      </c>
      <c r="O140" s="10">
        <f t="shared" si="17"/>
        <v>0</v>
      </c>
      <c r="P140" s="12" t="e">
        <f>L140-#REF!</f>
        <v>#REF!</v>
      </c>
    </row>
    <row r="141" spans="1:16">
      <c r="A141" s="266" t="s">
        <v>35</v>
      </c>
      <c r="B141" s="266" t="s">
        <v>21</v>
      </c>
      <c r="C141" s="9" t="s">
        <v>6</v>
      </c>
      <c r="D141" s="20">
        <f t="shared" si="15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12" t="e">
        <f>L141-#REF!</f>
        <v>#REF!</v>
      </c>
    </row>
    <row r="142" spans="1:16">
      <c r="A142" s="266"/>
      <c r="B142" s="266"/>
      <c r="C142" s="9" t="s">
        <v>7</v>
      </c>
      <c r="D142" s="20">
        <f t="shared" ref="D142:D205" si="18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</f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12" t="e">
        <f>L142-#REF!</f>
        <v>#REF!</v>
      </c>
    </row>
    <row r="143" spans="1:16" ht="24">
      <c r="A143" s="266"/>
      <c r="B143" s="266"/>
      <c r="C143" s="9" t="s">
        <v>8</v>
      </c>
      <c r="D143" s="10">
        <f t="shared" si="18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</row>
    <row r="144" spans="1:16" ht="24">
      <c r="A144" s="266"/>
      <c r="B144" s="266"/>
      <c r="C144" s="9" t="s">
        <v>9</v>
      </c>
      <c r="D144" s="10">
        <f t="shared" si="18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</row>
    <row r="145" spans="1:16" ht="36">
      <c r="A145" s="266"/>
      <c r="B145" s="266"/>
      <c r="C145" s="9" t="s">
        <v>10</v>
      </c>
      <c r="D145" s="10">
        <f t="shared" si="18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</row>
    <row r="146" spans="1:16">
      <c r="A146" s="9"/>
      <c r="B146" s="9"/>
      <c r="C146" s="9"/>
      <c r="D146" s="10">
        <f t="shared" si="18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</row>
    <row r="147" spans="1:16">
      <c r="A147" s="266" t="s">
        <v>36</v>
      </c>
      <c r="B147" s="266" t="s">
        <v>13</v>
      </c>
      <c r="C147" s="9" t="s">
        <v>6</v>
      </c>
      <c r="D147" s="20">
        <f t="shared" si="18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12" t="e">
        <f>L147-#REF!</f>
        <v>#REF!</v>
      </c>
    </row>
    <row r="148" spans="1:16">
      <c r="A148" s="266"/>
      <c r="B148" s="266"/>
      <c r="C148" s="9" t="s">
        <v>7</v>
      </c>
      <c r="D148" s="20">
        <f t="shared" si="18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</f>
        <v>300</v>
      </c>
      <c r="M148" s="10">
        <v>300</v>
      </c>
      <c r="N148" s="10">
        <v>300</v>
      </c>
      <c r="O148" s="10">
        <v>300</v>
      </c>
      <c r="P148" s="12" t="e">
        <f>L148-#REF!</f>
        <v>#REF!</v>
      </c>
    </row>
    <row r="149" spans="1:16" ht="24">
      <c r="A149" s="266"/>
      <c r="B149" s="266"/>
      <c r="C149" s="9" t="s">
        <v>8</v>
      </c>
      <c r="D149" s="10">
        <f t="shared" si="18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</row>
    <row r="150" spans="1:16" ht="24">
      <c r="A150" s="266"/>
      <c r="B150" s="266"/>
      <c r="C150" s="9" t="s">
        <v>9</v>
      </c>
      <c r="D150" s="10">
        <f t="shared" si="18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</row>
    <row r="151" spans="1:16" ht="36">
      <c r="A151" s="266"/>
      <c r="B151" s="266"/>
      <c r="C151" s="9" t="s">
        <v>10</v>
      </c>
      <c r="D151" s="10">
        <f t="shared" si="18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</row>
    <row r="152" spans="1:16">
      <c r="A152" s="9"/>
      <c r="B152" s="9"/>
      <c r="C152" s="9"/>
      <c r="D152" s="10">
        <f t="shared" si="18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</row>
    <row r="153" spans="1:16">
      <c r="A153" s="266" t="s">
        <v>37</v>
      </c>
      <c r="B153" s="266" t="s">
        <v>13</v>
      </c>
      <c r="C153" s="9" t="s">
        <v>6</v>
      </c>
      <c r="D153" s="20">
        <f t="shared" si="18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12" t="e">
        <f>L153-#REF!</f>
        <v>#REF!</v>
      </c>
    </row>
    <row r="154" spans="1:16">
      <c r="A154" s="266"/>
      <c r="B154" s="266"/>
      <c r="C154" s="9" t="s">
        <v>7</v>
      </c>
      <c r="D154" s="20">
        <f t="shared" si="18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</f>
        <v>1000</v>
      </c>
      <c r="M154" s="10">
        <v>1000</v>
      </c>
      <c r="N154" s="10">
        <v>1000</v>
      </c>
      <c r="O154" s="10">
        <v>1000</v>
      </c>
      <c r="P154" s="12" t="e">
        <f>L154-#REF!</f>
        <v>#REF!</v>
      </c>
    </row>
    <row r="155" spans="1:16" ht="24">
      <c r="A155" s="266"/>
      <c r="B155" s="266"/>
      <c r="C155" s="9" t="s">
        <v>8</v>
      </c>
      <c r="D155" s="10">
        <f t="shared" si="18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</row>
    <row r="156" spans="1:16" ht="24">
      <c r="A156" s="266"/>
      <c r="B156" s="266"/>
      <c r="C156" s="9" t="s">
        <v>9</v>
      </c>
      <c r="D156" s="10">
        <f t="shared" si="18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</row>
    <row r="157" spans="1:16" ht="36">
      <c r="A157" s="266"/>
      <c r="B157" s="266"/>
      <c r="C157" s="9" t="s">
        <v>10</v>
      </c>
      <c r="D157" s="10">
        <f t="shared" si="18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</row>
    <row r="158" spans="1:16">
      <c r="A158" s="9"/>
      <c r="B158" s="9"/>
      <c r="C158" s="9"/>
      <c r="D158" s="10">
        <f t="shared" si="18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</row>
    <row r="159" spans="1:16">
      <c r="A159" s="266" t="s">
        <v>38</v>
      </c>
      <c r="B159" s="266" t="s">
        <v>13</v>
      </c>
      <c r="C159" s="9" t="s">
        <v>6</v>
      </c>
      <c r="D159" s="20">
        <f t="shared" si="18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12" t="e">
        <f>L159-#REF!</f>
        <v>#REF!</v>
      </c>
    </row>
    <row r="160" spans="1:16">
      <c r="A160" s="266"/>
      <c r="B160" s="266"/>
      <c r="C160" s="9" t="s">
        <v>7</v>
      </c>
      <c r="D160" s="20">
        <f t="shared" si="18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</f>
        <v>500</v>
      </c>
      <c r="M160" s="10">
        <v>500</v>
      </c>
      <c r="N160" s="10">
        <v>500</v>
      </c>
      <c r="O160" s="10">
        <v>500</v>
      </c>
      <c r="P160" s="12" t="e">
        <f>L160-#REF!</f>
        <v>#REF!</v>
      </c>
    </row>
    <row r="161" spans="1:16" ht="24">
      <c r="A161" s="266"/>
      <c r="B161" s="266"/>
      <c r="C161" s="9" t="s">
        <v>8</v>
      </c>
      <c r="D161" s="10">
        <f t="shared" si="18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</row>
    <row r="162" spans="1:16" ht="24">
      <c r="A162" s="266"/>
      <c r="B162" s="266"/>
      <c r="C162" s="9" t="s">
        <v>9</v>
      </c>
      <c r="D162" s="10">
        <f t="shared" si="18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</row>
    <row r="163" spans="1:16" ht="36">
      <c r="A163" s="266"/>
      <c r="B163" s="266"/>
      <c r="C163" s="9" t="s">
        <v>10</v>
      </c>
      <c r="D163" s="10">
        <f t="shared" si="18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</row>
    <row r="164" spans="1:16">
      <c r="A164" s="9"/>
      <c r="B164" s="9"/>
      <c r="C164" s="9"/>
      <c r="D164" s="10">
        <f t="shared" si="18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</row>
    <row r="165" spans="1:16">
      <c r="A165" s="266" t="s">
        <v>39</v>
      </c>
      <c r="B165" s="266" t="s">
        <v>13</v>
      </c>
      <c r="C165" s="9" t="s">
        <v>6</v>
      </c>
      <c r="D165" s="20">
        <f t="shared" si="18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12" t="e">
        <f>L165-#REF!</f>
        <v>#REF!</v>
      </c>
    </row>
    <row r="166" spans="1:16">
      <c r="A166" s="266"/>
      <c r="B166" s="266"/>
      <c r="C166" s="9" t="s">
        <v>7</v>
      </c>
      <c r="D166" s="20">
        <f t="shared" si="18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</f>
        <v>850</v>
      </c>
      <c r="M166" s="10">
        <v>850</v>
      </c>
      <c r="N166" s="10">
        <v>850</v>
      </c>
      <c r="O166" s="10">
        <v>850</v>
      </c>
      <c r="P166" s="12" t="e">
        <f>L166-#REF!</f>
        <v>#REF!</v>
      </c>
    </row>
    <row r="167" spans="1:16" ht="24">
      <c r="A167" s="266"/>
      <c r="B167" s="266"/>
      <c r="C167" s="9" t="s">
        <v>8</v>
      </c>
      <c r="D167" s="10">
        <f t="shared" si="18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</row>
    <row r="168" spans="1:16" ht="24">
      <c r="A168" s="266"/>
      <c r="B168" s="266"/>
      <c r="C168" s="9" t="s">
        <v>9</v>
      </c>
      <c r="D168" s="10">
        <f t="shared" si="18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</row>
    <row r="169" spans="1:16" ht="36">
      <c r="A169" s="266"/>
      <c r="B169" s="266"/>
      <c r="C169" s="9" t="s">
        <v>10</v>
      </c>
      <c r="D169" s="10">
        <f t="shared" si="18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</row>
    <row r="170" spans="1:16">
      <c r="A170" s="9"/>
      <c r="B170" s="9"/>
      <c r="C170" s="9"/>
      <c r="D170" s="10">
        <f t="shared" si="18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</row>
    <row r="171" spans="1:16">
      <c r="A171" s="268" t="s">
        <v>40</v>
      </c>
      <c r="B171" s="266"/>
      <c r="C171" s="9" t="s">
        <v>6</v>
      </c>
      <c r="D171" s="10">
        <f t="shared" si="18"/>
        <v>5666116.8000000007</v>
      </c>
      <c r="E171" s="10">
        <f t="shared" ref="E171:O176" si="19">E177+E183+E189+E195+E201</f>
        <v>517680.10000000003</v>
      </c>
      <c r="F171" s="10">
        <f t="shared" si="19"/>
        <v>163067.6</v>
      </c>
      <c r="G171" s="10">
        <f t="shared" si="19"/>
        <v>177286.9</v>
      </c>
      <c r="H171" s="10">
        <f t="shared" si="19"/>
        <v>253380.30000000002</v>
      </c>
      <c r="I171" s="10">
        <f t="shared" si="19"/>
        <v>528195.5</v>
      </c>
      <c r="J171" s="10">
        <f t="shared" si="19"/>
        <v>566369.9</v>
      </c>
      <c r="K171" s="10">
        <f t="shared" si="19"/>
        <v>582871.19999999995</v>
      </c>
      <c r="L171" s="15">
        <f t="shared" si="19"/>
        <v>752555.60000000009</v>
      </c>
      <c r="M171" s="10">
        <f t="shared" si="19"/>
        <v>706881.4</v>
      </c>
      <c r="N171" s="10">
        <f t="shared" si="19"/>
        <v>714735.70000000007</v>
      </c>
      <c r="O171" s="10">
        <f t="shared" si="19"/>
        <v>703092.60000000009</v>
      </c>
      <c r="P171" s="25" t="e">
        <f>L171-#REF!</f>
        <v>#REF!</v>
      </c>
    </row>
    <row r="172" spans="1:16">
      <c r="A172" s="268"/>
      <c r="B172" s="266"/>
      <c r="C172" s="9" t="s">
        <v>7</v>
      </c>
      <c r="D172" s="10">
        <f t="shared" si="18"/>
        <v>1092695.5</v>
      </c>
      <c r="E172" s="10">
        <f t="shared" si="19"/>
        <v>92446.399999999994</v>
      </c>
      <c r="F172" s="10">
        <f t="shared" si="19"/>
        <v>84532.9</v>
      </c>
      <c r="G172" s="10">
        <f t="shared" si="19"/>
        <v>80647.700000000012</v>
      </c>
      <c r="H172" s="10">
        <f t="shared" si="19"/>
        <v>81228.399999999994</v>
      </c>
      <c r="I172" s="10">
        <f t="shared" si="19"/>
        <v>82283.5</v>
      </c>
      <c r="J172" s="10">
        <f t="shared" si="19"/>
        <v>96492.200000000012</v>
      </c>
      <c r="K172" s="10">
        <f t="shared" si="19"/>
        <v>101202.9</v>
      </c>
      <c r="L172" s="3">
        <f t="shared" si="19"/>
        <v>119398.6</v>
      </c>
      <c r="M172" s="10">
        <f t="shared" si="19"/>
        <v>118154.3</v>
      </c>
      <c r="N172" s="10">
        <f t="shared" si="19"/>
        <v>118154.3</v>
      </c>
      <c r="O172" s="10">
        <f t="shared" si="19"/>
        <v>118154.3</v>
      </c>
      <c r="P172" s="25" t="e">
        <f>L172-#REF!</f>
        <v>#REF!</v>
      </c>
    </row>
    <row r="173" spans="1:16" ht="24">
      <c r="A173" s="268"/>
      <c r="B173" s="266"/>
      <c r="C173" s="9" t="s">
        <v>8</v>
      </c>
      <c r="D173" s="10">
        <f t="shared" si="18"/>
        <v>41319.4</v>
      </c>
      <c r="E173" s="10">
        <f t="shared" si="19"/>
        <v>3349.8</v>
      </c>
      <c r="F173" s="10">
        <f t="shared" si="19"/>
        <v>3479.9</v>
      </c>
      <c r="G173" s="10">
        <f t="shared" si="19"/>
        <v>3222</v>
      </c>
      <c r="H173" s="10">
        <f t="shared" si="19"/>
        <v>4462.3999999999996</v>
      </c>
      <c r="I173" s="10">
        <f t="shared" si="19"/>
        <v>4757.8999999999996</v>
      </c>
      <c r="J173" s="10">
        <f t="shared" si="19"/>
        <v>4975.5</v>
      </c>
      <c r="K173" s="10">
        <f t="shared" si="19"/>
        <v>5386.2</v>
      </c>
      <c r="L173" s="15">
        <f t="shared" si="19"/>
        <v>11685.7</v>
      </c>
      <c r="M173" s="10">
        <f t="shared" si="19"/>
        <v>0</v>
      </c>
      <c r="N173" s="10">
        <f t="shared" si="19"/>
        <v>0</v>
      </c>
      <c r="O173" s="10">
        <f t="shared" si="19"/>
        <v>0</v>
      </c>
      <c r="P173" s="25" t="e">
        <f>L173-#REF!</f>
        <v>#REF!</v>
      </c>
    </row>
    <row r="174" spans="1:16" ht="24">
      <c r="A174" s="268"/>
      <c r="B174" s="266"/>
      <c r="C174" s="9" t="s">
        <v>9</v>
      </c>
      <c r="D174" s="10">
        <f t="shared" si="18"/>
        <v>4510501.0999999996</v>
      </c>
      <c r="E174" s="10">
        <f t="shared" si="19"/>
        <v>420511.9</v>
      </c>
      <c r="F174" s="10">
        <f t="shared" si="19"/>
        <v>73621.100000000006</v>
      </c>
      <c r="G174" s="10">
        <f t="shared" si="19"/>
        <v>92969.8</v>
      </c>
      <c r="H174" s="10">
        <f t="shared" si="19"/>
        <v>167318.70000000001</v>
      </c>
      <c r="I174" s="10">
        <f t="shared" si="19"/>
        <v>426928</v>
      </c>
      <c r="J174" s="10">
        <f t="shared" si="19"/>
        <v>464215.9</v>
      </c>
      <c r="K174" s="10">
        <f t="shared" si="19"/>
        <v>476038.9</v>
      </c>
      <c r="L174" s="15">
        <f t="shared" si="19"/>
        <v>620785</v>
      </c>
      <c r="M174" s="10">
        <f t="shared" si="19"/>
        <v>588027.1</v>
      </c>
      <c r="N174" s="10">
        <f t="shared" si="19"/>
        <v>595871.4</v>
      </c>
      <c r="O174" s="10">
        <f t="shared" si="19"/>
        <v>584213.30000000005</v>
      </c>
      <c r="P174" s="12" t="e">
        <f>L174-#REF!</f>
        <v>#REF!</v>
      </c>
    </row>
    <row r="175" spans="1:16" ht="36">
      <c r="A175" s="268"/>
      <c r="B175" s="266"/>
      <c r="C175" s="9" t="s">
        <v>10</v>
      </c>
      <c r="D175" s="10">
        <f t="shared" si="18"/>
        <v>21600.799999999999</v>
      </c>
      <c r="E175" s="10">
        <f t="shared" si="19"/>
        <v>1372</v>
      </c>
      <c r="F175" s="10">
        <f t="shared" si="19"/>
        <v>1433.7</v>
      </c>
      <c r="G175" s="10">
        <f t="shared" si="19"/>
        <v>447.4</v>
      </c>
      <c r="H175" s="10">
        <f t="shared" si="19"/>
        <v>370.8</v>
      </c>
      <c r="I175" s="10">
        <f t="shared" si="19"/>
        <v>14226.1</v>
      </c>
      <c r="J175" s="10">
        <f t="shared" si="19"/>
        <v>686.3</v>
      </c>
      <c r="K175" s="10">
        <f t="shared" si="19"/>
        <v>243.2</v>
      </c>
      <c r="L175" s="15">
        <f t="shared" si="19"/>
        <v>686.3</v>
      </c>
      <c r="M175" s="10">
        <f t="shared" si="19"/>
        <v>700</v>
      </c>
      <c r="N175" s="10">
        <f t="shared" si="19"/>
        <v>710</v>
      </c>
      <c r="O175" s="10">
        <f t="shared" si="19"/>
        <v>725</v>
      </c>
      <c r="P175" s="12" t="e">
        <f>L175-#REF!</f>
        <v>#REF!</v>
      </c>
    </row>
    <row r="176" spans="1:16">
      <c r="A176" s="11"/>
      <c r="B176" s="9"/>
      <c r="C176" s="9"/>
      <c r="D176" s="10">
        <f t="shared" si="18"/>
        <v>0</v>
      </c>
      <c r="E176" s="10">
        <f t="shared" si="19"/>
        <v>0</v>
      </c>
      <c r="F176" s="10">
        <f t="shared" si="19"/>
        <v>0</v>
      </c>
      <c r="G176" s="10">
        <f t="shared" si="19"/>
        <v>0</v>
      </c>
      <c r="H176" s="10">
        <f t="shared" si="19"/>
        <v>0</v>
      </c>
      <c r="I176" s="10">
        <f t="shared" si="19"/>
        <v>0</v>
      </c>
      <c r="J176" s="10">
        <f t="shared" si="19"/>
        <v>0</v>
      </c>
      <c r="K176" s="10">
        <f t="shared" si="19"/>
        <v>0</v>
      </c>
      <c r="L176" s="15">
        <f t="shared" si="19"/>
        <v>0</v>
      </c>
      <c r="M176" s="10">
        <f t="shared" si="19"/>
        <v>0</v>
      </c>
      <c r="N176" s="10">
        <f t="shared" si="19"/>
        <v>0</v>
      </c>
      <c r="O176" s="10">
        <f t="shared" si="19"/>
        <v>0</v>
      </c>
      <c r="P176" s="12" t="e">
        <f>L176-#REF!</f>
        <v>#REF!</v>
      </c>
    </row>
    <row r="177" spans="1:16">
      <c r="A177" s="266" t="s">
        <v>41</v>
      </c>
      <c r="B177" s="266" t="s">
        <v>21</v>
      </c>
      <c r="C177" s="9" t="s">
        <v>6</v>
      </c>
      <c r="D177" s="20">
        <f t="shared" si="18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12" t="e">
        <f>L177-#REF!</f>
        <v>#REF!</v>
      </c>
    </row>
    <row r="178" spans="1:16">
      <c r="A178" s="266"/>
      <c r="B178" s="266"/>
      <c r="C178" s="9" t="s">
        <v>7</v>
      </c>
      <c r="D178" s="20">
        <f t="shared" si="18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</f>
        <v>114304.3</v>
      </c>
      <c r="M178" s="10">
        <v>114504.3</v>
      </c>
      <c r="N178" s="10">
        <v>114504.3</v>
      </c>
      <c r="O178" s="10">
        <v>114504.3</v>
      </c>
      <c r="P178" s="12" t="e">
        <f>L178-#REF!</f>
        <v>#REF!</v>
      </c>
    </row>
    <row r="179" spans="1:16" ht="24">
      <c r="A179" s="266"/>
      <c r="B179" s="266"/>
      <c r="C179" s="9" t="s">
        <v>8</v>
      </c>
      <c r="D179" s="10">
        <f t="shared" si="18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</row>
    <row r="180" spans="1:16" ht="24">
      <c r="A180" s="266"/>
      <c r="B180" s="266"/>
      <c r="C180" s="9" t="s">
        <v>9</v>
      </c>
      <c r="D180" s="10">
        <f t="shared" si="18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</row>
    <row r="181" spans="1:16" ht="36">
      <c r="A181" s="266"/>
      <c r="B181" s="266"/>
      <c r="C181" s="9" t="s">
        <v>10</v>
      </c>
      <c r="D181" s="10">
        <f t="shared" si="18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</row>
    <row r="182" spans="1:16">
      <c r="A182" s="9"/>
      <c r="B182" s="9"/>
      <c r="C182" s="9"/>
      <c r="D182" s="10">
        <f t="shared" si="18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</row>
    <row r="183" spans="1:16">
      <c r="A183" s="266" t="s">
        <v>42</v>
      </c>
      <c r="B183" s="266" t="s">
        <v>13</v>
      </c>
      <c r="C183" s="9" t="s">
        <v>6</v>
      </c>
      <c r="D183" s="20">
        <f t="shared" si="18"/>
        <v>29491.5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9">
        <f>L184+L185+L186+L187+L188</f>
        <v>14330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5" t="e">
        <f>L183-#REF!</f>
        <v>#REF!</v>
      </c>
    </row>
    <row r="184" spans="1:16">
      <c r="A184" s="266"/>
      <c r="B184" s="266"/>
      <c r="C184" s="9" t="s">
        <v>7</v>
      </c>
      <c r="D184" s="20">
        <f t="shared" si="18"/>
        <v>14080.900000000001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9">
        <f>1000+200+1444.3</f>
        <v>2644.3</v>
      </c>
      <c r="M184" s="10">
        <v>1000</v>
      </c>
      <c r="N184" s="10">
        <v>1000</v>
      </c>
      <c r="O184" s="10">
        <v>1000</v>
      </c>
      <c r="P184" s="25" t="e">
        <f>L184-#REF!</f>
        <v>#REF!</v>
      </c>
    </row>
    <row r="185" spans="1:16" ht="24">
      <c r="A185" s="266"/>
      <c r="B185" s="266"/>
      <c r="C185" s="9" t="s">
        <v>8</v>
      </c>
      <c r="D185" s="10">
        <f t="shared" si="18"/>
        <v>15410.6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29">
        <v>11685.7</v>
      </c>
      <c r="M185" s="10">
        <v>0</v>
      </c>
      <c r="N185" s="10">
        <v>0</v>
      </c>
      <c r="O185" s="10">
        <v>0</v>
      </c>
      <c r="P185" s="25" t="e">
        <f>L185-#REF!</f>
        <v>#REF!</v>
      </c>
    </row>
    <row r="186" spans="1:16" ht="24">
      <c r="A186" s="266"/>
      <c r="B186" s="266"/>
      <c r="C186" s="9" t="s">
        <v>9</v>
      </c>
      <c r="D186" s="10">
        <f t="shared" si="18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</row>
    <row r="187" spans="1:16" ht="36">
      <c r="A187" s="266"/>
      <c r="B187" s="266"/>
      <c r="C187" s="9" t="s">
        <v>10</v>
      </c>
      <c r="D187" s="10">
        <f t="shared" si="18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</row>
    <row r="188" spans="1:16">
      <c r="A188" s="9"/>
      <c r="B188" s="9"/>
      <c r="C188" s="9"/>
      <c r="D188" s="10">
        <f t="shared" si="18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</row>
    <row r="189" spans="1:16">
      <c r="A189" s="266" t="s">
        <v>43</v>
      </c>
      <c r="B189" s="266" t="s">
        <v>13</v>
      </c>
      <c r="C189" s="9" t="s">
        <v>6</v>
      </c>
      <c r="D189" s="10">
        <f t="shared" si="18"/>
        <v>17885.599999999999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2265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25" t="e">
        <f>L189-#REF!</f>
        <v>#REF!</v>
      </c>
    </row>
    <row r="190" spans="1:16">
      <c r="A190" s="266"/>
      <c r="B190" s="266"/>
      <c r="C190" s="9" t="s">
        <v>7</v>
      </c>
      <c r="D190" s="10">
        <f t="shared" si="18"/>
        <v>17885.599999999999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f>2465-200</f>
        <v>2265</v>
      </c>
      <c r="M190" s="10">
        <v>2465</v>
      </c>
      <c r="N190" s="10">
        <v>2465</v>
      </c>
      <c r="O190" s="10">
        <v>2465</v>
      </c>
      <c r="P190" s="25" t="e">
        <f>L190-#REF!</f>
        <v>#REF!</v>
      </c>
    </row>
    <row r="191" spans="1:16" ht="24">
      <c r="A191" s="266"/>
      <c r="B191" s="266"/>
      <c r="C191" s="9" t="s">
        <v>8</v>
      </c>
      <c r="D191" s="10">
        <f t="shared" si="18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</row>
    <row r="192" spans="1:16" ht="24">
      <c r="A192" s="266"/>
      <c r="B192" s="266"/>
      <c r="C192" s="9" t="s">
        <v>9</v>
      </c>
      <c r="D192" s="10">
        <f t="shared" si="18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</row>
    <row r="193" spans="1:16" ht="36">
      <c r="A193" s="266"/>
      <c r="B193" s="266"/>
      <c r="C193" s="9" t="s">
        <v>10</v>
      </c>
      <c r="D193" s="10">
        <f t="shared" si="18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</row>
    <row r="194" spans="1:16">
      <c r="A194" s="9"/>
      <c r="B194" s="9"/>
      <c r="C194" s="9"/>
      <c r="D194" s="10">
        <f t="shared" si="18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</row>
    <row r="195" spans="1:16">
      <c r="A195" s="266" t="s">
        <v>44</v>
      </c>
      <c r="B195" s="266" t="s">
        <v>13</v>
      </c>
      <c r="C195" s="9" t="s">
        <v>6</v>
      </c>
      <c r="D195" s="20">
        <f t="shared" si="18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3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12" t="e">
        <f>L195-#REF!</f>
        <v>#REF!</v>
      </c>
    </row>
    <row r="196" spans="1:16">
      <c r="A196" s="266"/>
      <c r="B196" s="266"/>
      <c r="C196" s="9" t="s">
        <v>7</v>
      </c>
      <c r="D196" s="20">
        <f t="shared" si="18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3">
        <f>185</f>
        <v>185</v>
      </c>
      <c r="M196" s="10">
        <v>185</v>
      </c>
      <c r="N196" s="10">
        <v>185</v>
      </c>
      <c r="O196" s="10">
        <v>185</v>
      </c>
      <c r="P196" s="12" t="e">
        <f>L196-#REF!</f>
        <v>#REF!</v>
      </c>
    </row>
    <row r="197" spans="1:16" ht="24">
      <c r="A197" s="266"/>
      <c r="B197" s="266"/>
      <c r="C197" s="9" t="s">
        <v>8</v>
      </c>
      <c r="D197" s="10">
        <f t="shared" si="18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</row>
    <row r="198" spans="1:16" ht="24">
      <c r="A198" s="266"/>
      <c r="B198" s="266"/>
      <c r="C198" s="9" t="s">
        <v>9</v>
      </c>
      <c r="D198" s="10">
        <f t="shared" si="18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</row>
    <row r="199" spans="1:16" ht="36">
      <c r="A199" s="266"/>
      <c r="B199" s="266"/>
      <c r="C199" s="9" t="s">
        <v>10</v>
      </c>
      <c r="D199" s="10">
        <f t="shared" si="18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</row>
    <row r="200" spans="1:16">
      <c r="A200" s="9"/>
      <c r="B200" s="9"/>
      <c r="C200" s="9"/>
      <c r="D200" s="10">
        <f t="shared" si="18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</row>
    <row r="201" spans="1:16">
      <c r="A201" s="266" t="s">
        <v>45</v>
      </c>
      <c r="B201" s="266" t="s">
        <v>13</v>
      </c>
      <c r="C201" s="9" t="s">
        <v>6</v>
      </c>
      <c r="D201" s="10">
        <f t="shared" si="18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</row>
    <row r="202" spans="1:16">
      <c r="A202" s="266"/>
      <c r="B202" s="266"/>
      <c r="C202" s="9" t="s">
        <v>7</v>
      </c>
      <c r="D202" s="10">
        <f t="shared" si="18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</row>
    <row r="203" spans="1:16" ht="24">
      <c r="A203" s="266"/>
      <c r="B203" s="266"/>
      <c r="C203" s="9" t="s">
        <v>8</v>
      </c>
      <c r="D203" s="10">
        <f t="shared" si="18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</row>
    <row r="204" spans="1:16" ht="24">
      <c r="A204" s="266"/>
      <c r="B204" s="266"/>
      <c r="C204" s="9" t="s">
        <v>9</v>
      </c>
      <c r="D204" s="10">
        <f t="shared" si="18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</row>
    <row r="205" spans="1:16" ht="36">
      <c r="A205" s="266"/>
      <c r="B205" s="266"/>
      <c r="C205" s="9" t="s">
        <v>10</v>
      </c>
      <c r="D205" s="10">
        <f t="shared" si="18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</row>
    <row r="206" spans="1:16">
      <c r="A206" s="9"/>
      <c r="B206" s="9"/>
      <c r="C206" s="9"/>
      <c r="D206" s="10">
        <f t="shared" ref="D206:D269" si="20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</row>
    <row r="207" spans="1:16">
      <c r="A207" s="268" t="s">
        <v>46</v>
      </c>
      <c r="B207" s="266"/>
      <c r="C207" s="9" t="s">
        <v>6</v>
      </c>
      <c r="D207" s="10">
        <f t="shared" si="20"/>
        <v>13019774.899999999</v>
      </c>
      <c r="E207" s="10">
        <f t="shared" ref="E207:O212" si="21">E213+E219+E225+E231+E237</f>
        <v>955782.9</v>
      </c>
      <c r="F207" s="10">
        <f t="shared" si="21"/>
        <v>428365.8</v>
      </c>
      <c r="G207" s="10">
        <f t="shared" si="21"/>
        <v>467737.9</v>
      </c>
      <c r="H207" s="10">
        <f t="shared" si="21"/>
        <v>574993</v>
      </c>
      <c r="I207" s="10">
        <f t="shared" si="21"/>
        <v>1224764.2</v>
      </c>
      <c r="J207" s="10">
        <f t="shared" si="21"/>
        <v>1346216.6</v>
      </c>
      <c r="K207" s="10">
        <f t="shared" si="21"/>
        <v>1431019.7</v>
      </c>
      <c r="L207" s="15">
        <f t="shared" si="21"/>
        <v>1665217.2999999998</v>
      </c>
      <c r="M207" s="10">
        <f t="shared" si="21"/>
        <v>1644927.2999999998</v>
      </c>
      <c r="N207" s="10">
        <f t="shared" si="21"/>
        <v>1652950</v>
      </c>
      <c r="O207" s="10">
        <f t="shared" si="21"/>
        <v>1627800.2</v>
      </c>
      <c r="P207" s="12" t="e">
        <f>L207-#REF!</f>
        <v>#REF!</v>
      </c>
    </row>
    <row r="208" spans="1:16">
      <c r="A208" s="268"/>
      <c r="B208" s="266"/>
      <c r="C208" s="9" t="s">
        <v>7</v>
      </c>
      <c r="D208" s="10">
        <f t="shared" si="20"/>
        <v>5199318.3000000007</v>
      </c>
      <c r="E208" s="10">
        <f t="shared" si="21"/>
        <v>295707.5</v>
      </c>
      <c r="F208" s="10">
        <f t="shared" si="21"/>
        <v>292345.3</v>
      </c>
      <c r="G208" s="10">
        <f t="shared" si="21"/>
        <v>280742.60000000003</v>
      </c>
      <c r="H208" s="10">
        <f t="shared" si="21"/>
        <v>283733.59999999998</v>
      </c>
      <c r="I208" s="10">
        <f t="shared" si="21"/>
        <v>295585.90000000002</v>
      </c>
      <c r="J208" s="10">
        <f t="shared" si="21"/>
        <v>335018.09999999998</v>
      </c>
      <c r="K208" s="10">
        <f t="shared" si="21"/>
        <v>480964.1</v>
      </c>
      <c r="L208" s="3">
        <f t="shared" si="21"/>
        <v>734439.4</v>
      </c>
      <c r="M208" s="10">
        <f t="shared" si="21"/>
        <v>733471</v>
      </c>
      <c r="N208" s="10">
        <f t="shared" si="21"/>
        <v>733655.4</v>
      </c>
      <c r="O208" s="10">
        <f t="shared" si="21"/>
        <v>733655.4</v>
      </c>
      <c r="P208" s="12" t="e">
        <f>L208-#REF!</f>
        <v>#REF!</v>
      </c>
    </row>
    <row r="209" spans="1:17" ht="24">
      <c r="A209" s="268"/>
      <c r="B209" s="266"/>
      <c r="C209" s="9" t="s">
        <v>8</v>
      </c>
      <c r="D209" s="10">
        <f t="shared" si="20"/>
        <v>0</v>
      </c>
      <c r="E209" s="10">
        <f t="shared" si="21"/>
        <v>0</v>
      </c>
      <c r="F209" s="10">
        <f t="shared" si="21"/>
        <v>0</v>
      </c>
      <c r="G209" s="10">
        <f t="shared" si="21"/>
        <v>0</v>
      </c>
      <c r="H209" s="10">
        <f t="shared" si="21"/>
        <v>0</v>
      </c>
      <c r="I209" s="10">
        <f t="shared" si="21"/>
        <v>0</v>
      </c>
      <c r="J209" s="10">
        <f t="shared" si="21"/>
        <v>0</v>
      </c>
      <c r="K209" s="10">
        <f t="shared" si="21"/>
        <v>0</v>
      </c>
      <c r="L209" s="15">
        <f t="shared" si="21"/>
        <v>0</v>
      </c>
      <c r="M209" s="10">
        <f t="shared" si="21"/>
        <v>0</v>
      </c>
      <c r="N209" s="10">
        <f t="shared" si="21"/>
        <v>0</v>
      </c>
      <c r="O209" s="10">
        <f t="shared" si="21"/>
        <v>0</v>
      </c>
      <c r="P209" s="12" t="e">
        <f>L209-#REF!</f>
        <v>#REF!</v>
      </c>
    </row>
    <row r="210" spans="1:17" ht="24">
      <c r="A210" s="268"/>
      <c r="B210" s="266"/>
      <c r="C210" s="9" t="s">
        <v>9</v>
      </c>
      <c r="D210" s="10">
        <f t="shared" si="20"/>
        <v>7641115.4000000004</v>
      </c>
      <c r="E210" s="10">
        <f t="shared" si="21"/>
        <v>654160.4</v>
      </c>
      <c r="F210" s="10">
        <f t="shared" si="21"/>
        <v>129839.3</v>
      </c>
      <c r="G210" s="10">
        <f t="shared" si="21"/>
        <v>176745.3</v>
      </c>
      <c r="H210" s="10">
        <f t="shared" si="21"/>
        <v>278101.59999999998</v>
      </c>
      <c r="I210" s="10">
        <f t="shared" si="21"/>
        <v>913841.4</v>
      </c>
      <c r="J210" s="10">
        <f t="shared" si="21"/>
        <v>990756.1</v>
      </c>
      <c r="K210" s="10">
        <f t="shared" si="21"/>
        <v>930106.9</v>
      </c>
      <c r="L210" s="15">
        <f t="shared" si="21"/>
        <v>910335.5</v>
      </c>
      <c r="M210" s="10">
        <f t="shared" si="21"/>
        <v>889991.8</v>
      </c>
      <c r="N210" s="10">
        <f t="shared" si="21"/>
        <v>896756.9</v>
      </c>
      <c r="O210" s="10">
        <f t="shared" si="21"/>
        <v>870480.2</v>
      </c>
      <c r="P210" s="12" t="e">
        <f>L210-#REF!</f>
        <v>#REF!</v>
      </c>
    </row>
    <row r="211" spans="1:17" ht="36">
      <c r="A211" s="268"/>
      <c r="B211" s="266"/>
      <c r="C211" s="9" t="s">
        <v>10</v>
      </c>
      <c r="D211" s="10">
        <f t="shared" si="20"/>
        <v>179341.2</v>
      </c>
      <c r="E211" s="10">
        <f t="shared" si="21"/>
        <v>5915</v>
      </c>
      <c r="F211" s="10">
        <f t="shared" si="21"/>
        <v>6181.2</v>
      </c>
      <c r="G211" s="10">
        <f t="shared" si="21"/>
        <v>10250</v>
      </c>
      <c r="H211" s="10">
        <f t="shared" si="21"/>
        <v>13157.8</v>
      </c>
      <c r="I211" s="10">
        <f t="shared" si="21"/>
        <v>15336.9</v>
      </c>
      <c r="J211" s="10">
        <f t="shared" si="21"/>
        <v>20442.400000000001</v>
      </c>
      <c r="K211" s="10">
        <f t="shared" si="21"/>
        <v>19948.7</v>
      </c>
      <c r="L211" s="15">
        <f t="shared" si="21"/>
        <v>20442.400000000001</v>
      </c>
      <c r="M211" s="10">
        <f t="shared" si="21"/>
        <v>21464.5</v>
      </c>
      <c r="N211" s="10">
        <f t="shared" si="21"/>
        <v>22537.7</v>
      </c>
      <c r="O211" s="10">
        <f t="shared" si="21"/>
        <v>23664.6</v>
      </c>
      <c r="P211" s="12" t="e">
        <f>L211-#REF!</f>
        <v>#REF!</v>
      </c>
    </row>
    <row r="212" spans="1:17">
      <c r="A212" s="11"/>
      <c r="B212" s="9"/>
      <c r="C212" s="9"/>
      <c r="D212" s="10">
        <f t="shared" si="20"/>
        <v>0</v>
      </c>
      <c r="E212" s="10">
        <f t="shared" si="21"/>
        <v>0</v>
      </c>
      <c r="F212" s="10">
        <f t="shared" si="21"/>
        <v>0</v>
      </c>
      <c r="G212" s="10">
        <f t="shared" si="21"/>
        <v>0</v>
      </c>
      <c r="H212" s="10">
        <f t="shared" si="21"/>
        <v>0</v>
      </c>
      <c r="I212" s="10">
        <f t="shared" si="21"/>
        <v>0</v>
      </c>
      <c r="J212" s="10">
        <f t="shared" si="21"/>
        <v>0</v>
      </c>
      <c r="K212" s="10">
        <f t="shared" si="21"/>
        <v>0</v>
      </c>
      <c r="L212" s="15">
        <f t="shared" si="21"/>
        <v>0</v>
      </c>
      <c r="M212" s="10">
        <f t="shared" si="21"/>
        <v>0</v>
      </c>
      <c r="N212" s="10">
        <f t="shared" si="21"/>
        <v>0</v>
      </c>
      <c r="O212" s="10">
        <f t="shared" si="21"/>
        <v>0</v>
      </c>
      <c r="P212" s="12" t="e">
        <f>L212-#REF!</f>
        <v>#REF!</v>
      </c>
    </row>
    <row r="213" spans="1:17">
      <c r="A213" s="266" t="s">
        <v>47</v>
      </c>
      <c r="B213" s="266" t="s">
        <v>21</v>
      </c>
      <c r="C213" s="9" t="s">
        <v>6</v>
      </c>
      <c r="D213" s="20">
        <f t="shared" si="20"/>
        <v>12846661.299999999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1647782.2999999998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6" t="e">
        <f>L213-#REF!</f>
        <v>#REF!</v>
      </c>
    </row>
    <row r="214" spans="1:17">
      <c r="A214" s="266"/>
      <c r="B214" s="266"/>
      <c r="C214" s="9" t="s">
        <v>7</v>
      </c>
      <c r="D214" s="20">
        <f t="shared" si="20"/>
        <v>5026204.6999999993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3">
        <v>717004.4</v>
      </c>
      <c r="M214" s="10">
        <v>716312.6</v>
      </c>
      <c r="N214" s="10">
        <v>716312.6</v>
      </c>
      <c r="O214" s="10">
        <v>716312.6</v>
      </c>
      <c r="P214" s="26" t="e">
        <f>L214-#REF!</f>
        <v>#REF!</v>
      </c>
      <c r="Q214" s="1" t="s">
        <v>167</v>
      </c>
    </row>
    <row r="215" spans="1:17" ht="24">
      <c r="A215" s="266"/>
      <c r="B215" s="266"/>
      <c r="C215" s="9" t="s">
        <v>8</v>
      </c>
      <c r="D215" s="10">
        <f t="shared" si="20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</row>
    <row r="216" spans="1:17" ht="24">
      <c r="A216" s="266"/>
      <c r="B216" s="266"/>
      <c r="C216" s="9" t="s">
        <v>9</v>
      </c>
      <c r="D216" s="10">
        <f t="shared" si="20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</row>
    <row r="217" spans="1:17" ht="36">
      <c r="A217" s="266"/>
      <c r="B217" s="266"/>
      <c r="C217" s="9" t="s">
        <v>10</v>
      </c>
      <c r="D217" s="10">
        <f t="shared" si="20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</row>
    <row r="218" spans="1:17">
      <c r="A218" s="9"/>
      <c r="B218" s="9"/>
      <c r="C218" s="9"/>
      <c r="D218" s="10">
        <f t="shared" si="20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</row>
    <row r="219" spans="1:17" hidden="1">
      <c r="A219" s="266" t="s">
        <v>48</v>
      </c>
      <c r="B219" s="266" t="s">
        <v>13</v>
      </c>
      <c r="C219" s="9" t="s">
        <v>6</v>
      </c>
      <c r="D219" s="10">
        <f t="shared" si="20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</row>
    <row r="220" spans="1:17" hidden="1">
      <c r="A220" s="266"/>
      <c r="B220" s="266"/>
      <c r="C220" s="9" t="s">
        <v>7</v>
      </c>
      <c r="D220" s="10">
        <f t="shared" si="20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</row>
    <row r="221" spans="1:17" ht="24" hidden="1">
      <c r="A221" s="266"/>
      <c r="B221" s="266"/>
      <c r="C221" s="9" t="s">
        <v>8</v>
      </c>
      <c r="D221" s="10">
        <f t="shared" si="20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</row>
    <row r="222" spans="1:17" ht="24" hidden="1">
      <c r="A222" s="266"/>
      <c r="B222" s="266"/>
      <c r="C222" s="9" t="s">
        <v>9</v>
      </c>
      <c r="D222" s="10">
        <f t="shared" si="20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</row>
    <row r="223" spans="1:17" ht="36" hidden="1">
      <c r="A223" s="266"/>
      <c r="B223" s="266"/>
      <c r="C223" s="9" t="s">
        <v>10</v>
      </c>
      <c r="D223" s="10">
        <f t="shared" si="20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</row>
    <row r="224" spans="1:17" hidden="1">
      <c r="A224" s="9"/>
      <c r="B224" s="9"/>
      <c r="C224" s="9"/>
      <c r="D224" s="10">
        <f t="shared" si="20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</row>
    <row r="225" spans="1:16" hidden="1">
      <c r="A225" s="266" t="s">
        <v>49</v>
      </c>
      <c r="B225" s="266" t="s">
        <v>13</v>
      </c>
      <c r="C225" s="9" t="s">
        <v>6</v>
      </c>
      <c r="D225" s="10">
        <f t="shared" si="20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</row>
    <row r="226" spans="1:16" hidden="1">
      <c r="A226" s="266"/>
      <c r="B226" s="266"/>
      <c r="C226" s="9" t="s">
        <v>7</v>
      </c>
      <c r="D226" s="10">
        <f t="shared" si="20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</row>
    <row r="227" spans="1:16" ht="24" hidden="1">
      <c r="A227" s="266"/>
      <c r="B227" s="266"/>
      <c r="C227" s="9" t="s">
        <v>8</v>
      </c>
      <c r="D227" s="10">
        <f t="shared" si="20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</row>
    <row r="228" spans="1:16" ht="24" hidden="1">
      <c r="A228" s="266"/>
      <c r="B228" s="266"/>
      <c r="C228" s="9" t="s">
        <v>9</v>
      </c>
      <c r="D228" s="10">
        <f t="shared" si="20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</row>
    <row r="229" spans="1:16" ht="36" hidden="1">
      <c r="A229" s="266"/>
      <c r="B229" s="266"/>
      <c r="C229" s="9" t="s">
        <v>10</v>
      </c>
      <c r="D229" s="10">
        <f t="shared" si="20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</row>
    <row r="230" spans="1:16" hidden="1">
      <c r="A230" s="9"/>
      <c r="B230" s="9"/>
      <c r="C230" s="9"/>
      <c r="D230" s="10">
        <f t="shared" si="20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</row>
    <row r="231" spans="1:16" hidden="1">
      <c r="A231" s="266" t="s">
        <v>50</v>
      </c>
      <c r="B231" s="266" t="s">
        <v>13</v>
      </c>
      <c r="C231" s="9" t="s">
        <v>6</v>
      </c>
      <c r="D231" s="10">
        <f t="shared" si="20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</row>
    <row r="232" spans="1:16" hidden="1">
      <c r="A232" s="266"/>
      <c r="B232" s="266"/>
      <c r="C232" s="9" t="s">
        <v>7</v>
      </c>
      <c r="D232" s="10">
        <f t="shared" si="20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</row>
    <row r="233" spans="1:16" ht="24" hidden="1">
      <c r="A233" s="266"/>
      <c r="B233" s="266"/>
      <c r="C233" s="9" t="s">
        <v>8</v>
      </c>
      <c r="D233" s="10">
        <f t="shared" si="20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</row>
    <row r="234" spans="1:16" ht="24" hidden="1">
      <c r="A234" s="266"/>
      <c r="B234" s="266"/>
      <c r="C234" s="9" t="s">
        <v>9</v>
      </c>
      <c r="D234" s="10">
        <f t="shared" si="20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</row>
    <row r="235" spans="1:16" ht="36" hidden="1">
      <c r="A235" s="266"/>
      <c r="B235" s="266"/>
      <c r="C235" s="9" t="s">
        <v>10</v>
      </c>
      <c r="D235" s="10">
        <f t="shared" si="20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</row>
    <row r="236" spans="1:16" hidden="1">
      <c r="A236" s="9"/>
      <c r="B236" s="9"/>
      <c r="C236" s="9"/>
      <c r="D236" s="10">
        <f t="shared" si="20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</row>
    <row r="237" spans="1:16">
      <c r="A237" s="266" t="s">
        <v>51</v>
      </c>
      <c r="B237" s="266" t="s">
        <v>13</v>
      </c>
      <c r="C237" s="9" t="s">
        <v>6</v>
      </c>
      <c r="D237" s="10">
        <f t="shared" si="20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</row>
    <row r="238" spans="1:16">
      <c r="A238" s="266"/>
      <c r="B238" s="266"/>
      <c r="C238" s="9" t="s">
        <v>7</v>
      </c>
      <c r="D238" s="10">
        <f t="shared" si="20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3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</row>
    <row r="239" spans="1:16" ht="24">
      <c r="A239" s="266"/>
      <c r="B239" s="266"/>
      <c r="C239" s="9" t="s">
        <v>8</v>
      </c>
      <c r="D239" s="10">
        <f t="shared" si="20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</row>
    <row r="240" spans="1:16" ht="24">
      <c r="A240" s="266"/>
      <c r="B240" s="266"/>
      <c r="C240" s="9" t="s">
        <v>9</v>
      </c>
      <c r="D240" s="10">
        <f t="shared" si="20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</row>
    <row r="241" spans="1:17" ht="36">
      <c r="A241" s="266"/>
      <c r="B241" s="266"/>
      <c r="C241" s="9" t="s">
        <v>10</v>
      </c>
      <c r="D241" s="10">
        <f t="shared" si="20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</row>
    <row r="242" spans="1:17">
      <c r="A242" s="9"/>
      <c r="B242" s="9"/>
      <c r="C242" s="9"/>
      <c r="D242" s="10">
        <f t="shared" si="20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</row>
    <row r="243" spans="1:17">
      <c r="A243" s="268" t="s">
        <v>52</v>
      </c>
      <c r="B243" s="266"/>
      <c r="C243" s="9" t="s">
        <v>6</v>
      </c>
      <c r="D243" s="20">
        <f t="shared" si="20"/>
        <v>11756201.399999999</v>
      </c>
      <c r="E243" s="10">
        <f t="shared" ref="E243:O248" si="22">E249+E255+E261+E267+E273+E279</f>
        <v>579415.00000000012</v>
      </c>
      <c r="F243" s="10">
        <f t="shared" si="22"/>
        <v>319489.09999999998</v>
      </c>
      <c r="G243" s="10">
        <f t="shared" si="22"/>
        <v>382147.3</v>
      </c>
      <c r="H243" s="10">
        <f t="shared" si="22"/>
        <v>664880.1</v>
      </c>
      <c r="I243" s="10">
        <f t="shared" si="22"/>
        <v>1129022</v>
      </c>
      <c r="J243" s="10">
        <f t="shared" si="22"/>
        <v>1288558.5</v>
      </c>
      <c r="K243" s="10">
        <f t="shared" si="22"/>
        <v>1286301.9999999998</v>
      </c>
      <c r="L243" s="20">
        <f t="shared" si="22"/>
        <v>1598302</v>
      </c>
      <c r="M243" s="10">
        <f t="shared" si="22"/>
        <v>1517332.7</v>
      </c>
      <c r="N243" s="10">
        <f t="shared" si="22"/>
        <v>1518369</v>
      </c>
      <c r="O243" s="10">
        <f t="shared" si="22"/>
        <v>1472383.7</v>
      </c>
      <c r="P243" s="12" t="e">
        <f>L243-#REF!</f>
        <v>#REF!</v>
      </c>
    </row>
    <row r="244" spans="1:17">
      <c r="A244" s="268"/>
      <c r="B244" s="266"/>
      <c r="C244" s="9" t="s">
        <v>7</v>
      </c>
      <c r="D244" s="20">
        <f t="shared" si="20"/>
        <v>1410797.9999999998</v>
      </c>
      <c r="E244" s="10">
        <f t="shared" si="22"/>
        <v>105670.3</v>
      </c>
      <c r="F244" s="10">
        <f t="shared" si="22"/>
        <v>102525.3</v>
      </c>
      <c r="G244" s="10">
        <f t="shared" si="22"/>
        <v>106425.4</v>
      </c>
      <c r="H244" s="10">
        <f t="shared" si="22"/>
        <v>106146.2</v>
      </c>
      <c r="I244" s="10">
        <f t="shared" si="22"/>
        <v>106350.5</v>
      </c>
      <c r="J244" s="10">
        <f t="shared" si="22"/>
        <v>128522.09999999999</v>
      </c>
      <c r="K244" s="10">
        <f t="shared" si="22"/>
        <v>133296.19999999998</v>
      </c>
      <c r="L244" s="3">
        <f t="shared" si="22"/>
        <v>154960.9</v>
      </c>
      <c r="M244" s="10">
        <f t="shared" si="22"/>
        <v>155633.70000000001</v>
      </c>
      <c r="N244" s="10">
        <f t="shared" si="22"/>
        <v>155633.70000000001</v>
      </c>
      <c r="O244" s="10">
        <f t="shared" si="22"/>
        <v>155633.70000000001</v>
      </c>
      <c r="P244" s="12" t="e">
        <f>L244-#REF!</f>
        <v>#REF!</v>
      </c>
    </row>
    <row r="245" spans="1:17" ht="24">
      <c r="A245" s="268"/>
      <c r="B245" s="266"/>
      <c r="C245" s="9" t="s">
        <v>8</v>
      </c>
      <c r="D245" s="10">
        <f t="shared" si="20"/>
        <v>0</v>
      </c>
      <c r="E245" s="10">
        <f t="shared" si="22"/>
        <v>0</v>
      </c>
      <c r="F245" s="10">
        <f t="shared" si="22"/>
        <v>0</v>
      </c>
      <c r="G245" s="10">
        <f t="shared" si="22"/>
        <v>0</v>
      </c>
      <c r="H245" s="10">
        <f t="shared" si="22"/>
        <v>0</v>
      </c>
      <c r="I245" s="10">
        <f t="shared" si="22"/>
        <v>0</v>
      </c>
      <c r="J245" s="10">
        <f t="shared" si="22"/>
        <v>0</v>
      </c>
      <c r="K245" s="10">
        <f t="shared" si="22"/>
        <v>0</v>
      </c>
      <c r="L245" s="15">
        <f t="shared" si="22"/>
        <v>0</v>
      </c>
      <c r="M245" s="10">
        <f t="shared" si="22"/>
        <v>0</v>
      </c>
      <c r="N245" s="10">
        <f t="shared" si="22"/>
        <v>0</v>
      </c>
      <c r="O245" s="10">
        <f t="shared" si="22"/>
        <v>0</v>
      </c>
      <c r="P245" s="12" t="e">
        <f>L245-#REF!</f>
        <v>#REF!</v>
      </c>
    </row>
    <row r="246" spans="1:17" ht="24">
      <c r="A246" s="268"/>
      <c r="B246" s="266"/>
      <c r="C246" s="9" t="s">
        <v>9</v>
      </c>
      <c r="D246" s="10">
        <f t="shared" si="20"/>
        <v>10027589</v>
      </c>
      <c r="E246" s="10">
        <f t="shared" si="22"/>
        <v>455216.7</v>
      </c>
      <c r="F246" s="10">
        <f t="shared" si="22"/>
        <v>197602</v>
      </c>
      <c r="G246" s="10">
        <f t="shared" si="22"/>
        <v>249116.9</v>
      </c>
      <c r="H246" s="10">
        <f t="shared" si="22"/>
        <v>531427</v>
      </c>
      <c r="I246" s="10">
        <f t="shared" si="22"/>
        <v>991095.5</v>
      </c>
      <c r="J246" s="10">
        <f t="shared" si="22"/>
        <v>1127228.8999999999</v>
      </c>
      <c r="K246" s="10">
        <f t="shared" si="22"/>
        <v>1132780.8999999999</v>
      </c>
      <c r="L246" s="15">
        <f t="shared" si="22"/>
        <v>1410533.6</v>
      </c>
      <c r="M246" s="10">
        <f t="shared" si="22"/>
        <v>1327251.2</v>
      </c>
      <c r="N246" s="10">
        <f t="shared" si="22"/>
        <v>1326565</v>
      </c>
      <c r="O246" s="10">
        <f t="shared" si="22"/>
        <v>1278771.3</v>
      </c>
      <c r="P246" s="12" t="e">
        <f>L246-#REF!</f>
        <v>#REF!</v>
      </c>
    </row>
    <row r="247" spans="1:17" ht="36">
      <c r="A247" s="268"/>
      <c r="B247" s="266"/>
      <c r="C247" s="9" t="s">
        <v>10</v>
      </c>
      <c r="D247" s="10">
        <f t="shared" si="20"/>
        <v>317814.40000000002</v>
      </c>
      <c r="E247" s="10">
        <f t="shared" si="22"/>
        <v>18528</v>
      </c>
      <c r="F247" s="10">
        <f t="shared" si="22"/>
        <v>19361.8</v>
      </c>
      <c r="G247" s="10">
        <f t="shared" si="22"/>
        <v>26605</v>
      </c>
      <c r="H247" s="10">
        <f t="shared" si="22"/>
        <v>27306.9</v>
      </c>
      <c r="I247" s="10">
        <f t="shared" si="22"/>
        <v>31576</v>
      </c>
      <c r="J247" s="10">
        <f t="shared" si="22"/>
        <v>32807.5</v>
      </c>
      <c r="K247" s="10">
        <f t="shared" si="22"/>
        <v>20224.900000000001</v>
      </c>
      <c r="L247" s="15">
        <f t="shared" si="22"/>
        <v>32807.5</v>
      </c>
      <c r="M247" s="10">
        <f t="shared" si="22"/>
        <v>34447.800000000003</v>
      </c>
      <c r="N247" s="10">
        <f t="shared" si="22"/>
        <v>36170.300000000003</v>
      </c>
      <c r="O247" s="10">
        <f t="shared" si="22"/>
        <v>37978.699999999997</v>
      </c>
      <c r="P247" s="12" t="e">
        <f>L247-#REF!</f>
        <v>#REF!</v>
      </c>
    </row>
    <row r="248" spans="1:17">
      <c r="A248" s="11"/>
      <c r="B248" s="9"/>
      <c r="C248" s="9"/>
      <c r="D248" s="10">
        <f t="shared" si="20"/>
        <v>0</v>
      </c>
      <c r="E248" s="10">
        <f t="shared" si="22"/>
        <v>0</v>
      </c>
      <c r="F248" s="10">
        <f t="shared" si="22"/>
        <v>0</v>
      </c>
      <c r="G248" s="10">
        <f t="shared" si="22"/>
        <v>0</v>
      </c>
      <c r="H248" s="10">
        <f t="shared" si="22"/>
        <v>0</v>
      </c>
      <c r="I248" s="10">
        <f t="shared" si="22"/>
        <v>0</v>
      </c>
      <c r="J248" s="10">
        <f t="shared" si="22"/>
        <v>0</v>
      </c>
      <c r="K248" s="10">
        <f t="shared" si="22"/>
        <v>0</v>
      </c>
      <c r="L248" s="15">
        <f t="shared" si="22"/>
        <v>0</v>
      </c>
      <c r="M248" s="10">
        <f t="shared" si="22"/>
        <v>0</v>
      </c>
      <c r="N248" s="10">
        <f t="shared" si="22"/>
        <v>0</v>
      </c>
      <c r="O248" s="10">
        <f t="shared" si="22"/>
        <v>0</v>
      </c>
      <c r="P248" s="12" t="e">
        <f>L248-#REF!</f>
        <v>#REF!</v>
      </c>
    </row>
    <row r="249" spans="1:17">
      <c r="A249" s="266" t="s">
        <v>53</v>
      </c>
      <c r="B249" s="266" t="s">
        <v>21</v>
      </c>
      <c r="C249" s="9" t="s">
        <v>6</v>
      </c>
      <c r="D249" s="20">
        <f t="shared" si="20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</row>
    <row r="250" spans="1:17">
      <c r="A250" s="266"/>
      <c r="B250" s="266"/>
      <c r="C250" s="9" t="s">
        <v>7</v>
      </c>
      <c r="D250" s="20">
        <f t="shared" si="20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3">
        <f>145360.9</f>
        <v>145360.9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s">
        <v>166</v>
      </c>
    </row>
    <row r="251" spans="1:17" ht="24">
      <c r="A251" s="266"/>
      <c r="B251" s="266"/>
      <c r="C251" s="9" t="s">
        <v>8</v>
      </c>
      <c r="D251" s="10">
        <f t="shared" si="20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</row>
    <row r="252" spans="1:17" ht="24">
      <c r="A252" s="266"/>
      <c r="B252" s="266"/>
      <c r="C252" s="9" t="s">
        <v>9</v>
      </c>
      <c r="D252" s="10">
        <f t="shared" si="20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</row>
    <row r="253" spans="1:17" ht="36">
      <c r="A253" s="266"/>
      <c r="B253" s="266"/>
      <c r="C253" s="9" t="s">
        <v>10</v>
      </c>
      <c r="D253" s="10">
        <f t="shared" si="20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</row>
    <row r="254" spans="1:17">
      <c r="A254" s="9"/>
      <c r="B254" s="9"/>
      <c r="C254" s="9"/>
      <c r="D254" s="10">
        <f t="shared" si="20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</row>
    <row r="255" spans="1:17">
      <c r="A255" s="266" t="s">
        <v>54</v>
      </c>
      <c r="B255" s="266" t="s">
        <v>13</v>
      </c>
      <c r="C255" s="9" t="s">
        <v>6</v>
      </c>
      <c r="D255" s="20">
        <f t="shared" si="20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</row>
    <row r="256" spans="1:17">
      <c r="A256" s="266"/>
      <c r="B256" s="266"/>
      <c r="C256" s="9" t="s">
        <v>7</v>
      </c>
      <c r="D256" s="20">
        <f t="shared" si="20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3">
        <f>6500</f>
        <v>6500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</row>
    <row r="257" spans="1:16" ht="24">
      <c r="A257" s="266"/>
      <c r="B257" s="266"/>
      <c r="C257" s="9" t="s">
        <v>8</v>
      </c>
      <c r="D257" s="10">
        <f t="shared" si="20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</row>
    <row r="258" spans="1:16" ht="24">
      <c r="A258" s="266"/>
      <c r="B258" s="266"/>
      <c r="C258" s="9" t="s">
        <v>9</v>
      </c>
      <c r="D258" s="10">
        <f t="shared" si="20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</row>
    <row r="259" spans="1:16" ht="36">
      <c r="A259" s="266"/>
      <c r="B259" s="266"/>
      <c r="C259" s="9" t="s">
        <v>10</v>
      </c>
      <c r="D259" s="10">
        <f t="shared" si="20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</row>
    <row r="260" spans="1:16">
      <c r="A260" s="9"/>
      <c r="B260" s="9"/>
      <c r="C260" s="9"/>
      <c r="D260" s="10">
        <f t="shared" si="20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</row>
    <row r="261" spans="1:16">
      <c r="A261" s="266" t="s">
        <v>55</v>
      </c>
      <c r="B261" s="266" t="s">
        <v>13</v>
      </c>
      <c r="C261" s="9" t="s">
        <v>6</v>
      </c>
      <c r="D261" s="20">
        <f t="shared" si="20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12" t="e">
        <f>L261-#REF!</f>
        <v>#REF!</v>
      </c>
    </row>
    <row r="262" spans="1:16">
      <c r="A262" s="266"/>
      <c r="B262" s="266"/>
      <c r="C262" s="9" t="s">
        <v>7</v>
      </c>
      <c r="D262" s="20">
        <f t="shared" si="20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3">
        <f>200</f>
        <v>200</v>
      </c>
      <c r="M262" s="10">
        <v>200</v>
      </c>
      <c r="N262" s="10">
        <v>200</v>
      </c>
      <c r="O262" s="10">
        <v>200</v>
      </c>
      <c r="P262" s="12" t="e">
        <f>L262-#REF!</f>
        <v>#REF!</v>
      </c>
    </row>
    <row r="263" spans="1:16" ht="24">
      <c r="A263" s="266"/>
      <c r="B263" s="266"/>
      <c r="C263" s="9" t="s">
        <v>8</v>
      </c>
      <c r="D263" s="10">
        <f t="shared" si="20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</row>
    <row r="264" spans="1:16" ht="24">
      <c r="A264" s="266"/>
      <c r="B264" s="266"/>
      <c r="C264" s="9" t="s">
        <v>9</v>
      </c>
      <c r="D264" s="10">
        <f t="shared" si="20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</row>
    <row r="265" spans="1:16" ht="36">
      <c r="A265" s="266"/>
      <c r="B265" s="266"/>
      <c r="C265" s="9" t="s">
        <v>10</v>
      </c>
      <c r="D265" s="10">
        <f t="shared" si="20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</row>
    <row r="266" spans="1:16">
      <c r="A266" s="9"/>
      <c r="B266" s="9"/>
      <c r="C266" s="9"/>
      <c r="D266" s="10">
        <f t="shared" si="20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</row>
    <row r="267" spans="1:16">
      <c r="A267" s="266" t="s">
        <v>56</v>
      </c>
      <c r="B267" s="266" t="s">
        <v>13</v>
      </c>
      <c r="C267" s="9" t="s">
        <v>6</v>
      </c>
      <c r="D267" s="10">
        <f t="shared" si="20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</row>
    <row r="268" spans="1:16">
      <c r="A268" s="266"/>
      <c r="B268" s="266"/>
      <c r="C268" s="9" t="s">
        <v>7</v>
      </c>
      <c r="D268" s="10">
        <f t="shared" si="20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</row>
    <row r="269" spans="1:16" ht="24">
      <c r="A269" s="266"/>
      <c r="B269" s="266"/>
      <c r="C269" s="9" t="s">
        <v>8</v>
      </c>
      <c r="D269" s="10">
        <f t="shared" si="20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</row>
    <row r="270" spans="1:16" ht="24">
      <c r="A270" s="266"/>
      <c r="B270" s="266"/>
      <c r="C270" s="9" t="s">
        <v>9</v>
      </c>
      <c r="D270" s="10">
        <f t="shared" ref="D270:D290" si="23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</row>
    <row r="271" spans="1:16" ht="36">
      <c r="A271" s="266"/>
      <c r="B271" s="266"/>
      <c r="C271" s="9" t="s">
        <v>10</v>
      </c>
      <c r="D271" s="10">
        <f t="shared" si="23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</row>
    <row r="272" spans="1:16">
      <c r="A272" s="9"/>
      <c r="B272" s="9"/>
      <c r="C272" s="9"/>
      <c r="D272" s="10">
        <f t="shared" si="23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</row>
    <row r="273" spans="1:16">
      <c r="A273" s="266" t="s">
        <v>57</v>
      </c>
      <c r="B273" s="266" t="s">
        <v>13</v>
      </c>
      <c r="C273" s="9" t="s">
        <v>6</v>
      </c>
      <c r="D273" s="20">
        <f t="shared" si="23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12" t="e">
        <f>L273-#REF!</f>
        <v>#REF!</v>
      </c>
    </row>
    <row r="274" spans="1:16">
      <c r="A274" s="266"/>
      <c r="B274" s="266"/>
      <c r="C274" s="9" t="s">
        <v>7</v>
      </c>
      <c r="D274" s="20">
        <f t="shared" si="23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3">
        <f>1700</f>
        <v>1700</v>
      </c>
      <c r="M274" s="10">
        <v>1700</v>
      </c>
      <c r="N274" s="10">
        <v>1700</v>
      </c>
      <c r="O274" s="10">
        <v>1700</v>
      </c>
      <c r="P274" s="12" t="e">
        <f>L274-#REF!</f>
        <v>#REF!</v>
      </c>
    </row>
    <row r="275" spans="1:16" ht="24">
      <c r="A275" s="266"/>
      <c r="B275" s="266"/>
      <c r="C275" s="9" t="s">
        <v>8</v>
      </c>
      <c r="D275" s="10">
        <f t="shared" si="23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</row>
    <row r="276" spans="1:16" ht="24">
      <c r="A276" s="266"/>
      <c r="B276" s="266"/>
      <c r="C276" s="9" t="s">
        <v>9</v>
      </c>
      <c r="D276" s="10">
        <f t="shared" si="23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</row>
    <row r="277" spans="1:16" ht="36">
      <c r="A277" s="266"/>
      <c r="B277" s="266"/>
      <c r="C277" s="9" t="s">
        <v>10</v>
      </c>
      <c r="D277" s="10">
        <f t="shared" si="23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</row>
    <row r="278" spans="1:16">
      <c r="A278" s="9"/>
      <c r="B278" s="9"/>
      <c r="C278" s="9"/>
      <c r="D278" s="10">
        <f t="shared" si="23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</row>
    <row r="279" spans="1:16">
      <c r="A279" s="266" t="s">
        <v>58</v>
      </c>
      <c r="B279" s="266" t="s">
        <v>13</v>
      </c>
      <c r="C279" s="9" t="s">
        <v>6</v>
      </c>
      <c r="D279" s="20">
        <f t="shared" si="23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12" t="e">
        <f>L279-#REF!</f>
        <v>#REF!</v>
      </c>
    </row>
    <row r="280" spans="1:16">
      <c r="A280" s="266"/>
      <c r="B280" s="266"/>
      <c r="C280" s="9" t="s">
        <v>7</v>
      </c>
      <c r="D280" s="20">
        <f t="shared" si="23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3">
        <f>1200</f>
        <v>1200</v>
      </c>
      <c r="M280" s="10">
        <v>1200</v>
      </c>
      <c r="N280" s="10">
        <v>1200</v>
      </c>
      <c r="O280" s="10">
        <v>1200</v>
      </c>
      <c r="P280" s="12" t="e">
        <f>L280-#REF!</f>
        <v>#REF!</v>
      </c>
    </row>
    <row r="281" spans="1:16" ht="24">
      <c r="A281" s="266"/>
      <c r="B281" s="266"/>
      <c r="C281" s="9" t="s">
        <v>8</v>
      </c>
      <c r="D281" s="10">
        <f t="shared" si="23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</row>
    <row r="282" spans="1:16" ht="24">
      <c r="A282" s="266"/>
      <c r="B282" s="266"/>
      <c r="C282" s="9" t="s">
        <v>9</v>
      </c>
      <c r="D282" s="10">
        <f t="shared" si="23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</row>
    <row r="283" spans="1:16" ht="36">
      <c r="A283" s="266"/>
      <c r="B283" s="266"/>
      <c r="C283" s="9" t="s">
        <v>10</v>
      </c>
      <c r="D283" s="10">
        <f t="shared" si="23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</row>
    <row r="284" spans="1:16">
      <c r="A284" s="9"/>
      <c r="B284" s="9"/>
      <c r="C284" s="9"/>
      <c r="D284" s="10">
        <f t="shared" si="23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</row>
    <row r="285" spans="1:16">
      <c r="A285" s="268" t="s">
        <v>59</v>
      </c>
      <c r="B285" s="266"/>
      <c r="C285" s="9" t="s">
        <v>6</v>
      </c>
      <c r="D285" s="20">
        <f t="shared" si="23"/>
        <v>510082.00000000006</v>
      </c>
      <c r="E285" s="10">
        <f t="shared" ref="E285:O290" si="24">E292+E298+E304</f>
        <v>16461.900000000001</v>
      </c>
      <c r="F285" s="10">
        <f t="shared" si="24"/>
        <v>11591.7</v>
      </c>
      <c r="G285" s="10">
        <f t="shared" si="24"/>
        <v>13366.6</v>
      </c>
      <c r="H285" s="10">
        <f t="shared" si="24"/>
        <v>13625.7</v>
      </c>
      <c r="I285" s="10">
        <f t="shared" si="24"/>
        <v>20738.099999999999</v>
      </c>
      <c r="J285" s="10">
        <f t="shared" si="24"/>
        <v>38667.699999999997</v>
      </c>
      <c r="K285" s="10">
        <f t="shared" si="24"/>
        <v>31377.5</v>
      </c>
      <c r="L285" s="20">
        <f>L292+L298+L304</f>
        <v>229813.2</v>
      </c>
      <c r="M285" s="10">
        <f t="shared" si="24"/>
        <v>44813.2</v>
      </c>
      <c r="N285" s="10">
        <f t="shared" si="24"/>
        <v>44813.2</v>
      </c>
      <c r="O285" s="10">
        <f t="shared" si="24"/>
        <v>44813.2</v>
      </c>
      <c r="P285" s="27" t="e">
        <f>L285-#REF!</f>
        <v>#REF!</v>
      </c>
    </row>
    <row r="286" spans="1:16">
      <c r="A286" s="268"/>
      <c r="B286" s="266"/>
      <c r="C286" s="9" t="s">
        <v>7</v>
      </c>
      <c r="D286" s="20">
        <f t="shared" si="23"/>
        <v>431094.00000000006</v>
      </c>
      <c r="E286" s="10">
        <f t="shared" si="24"/>
        <v>8053.1</v>
      </c>
      <c r="F286" s="10">
        <f t="shared" si="24"/>
        <v>8008.1</v>
      </c>
      <c r="G286" s="10">
        <f t="shared" si="24"/>
        <v>7271</v>
      </c>
      <c r="H286" s="10">
        <f t="shared" si="24"/>
        <v>7525.7</v>
      </c>
      <c r="I286" s="10">
        <f t="shared" si="24"/>
        <v>14638.1</v>
      </c>
      <c r="J286" s="10">
        <f t="shared" si="24"/>
        <v>22567.7</v>
      </c>
      <c r="K286" s="10">
        <f t="shared" si="24"/>
        <v>23177.5</v>
      </c>
      <c r="L286" s="7">
        <f t="shared" si="24"/>
        <v>223713.2</v>
      </c>
      <c r="M286" s="10">
        <f t="shared" si="24"/>
        <v>38713.199999999997</v>
      </c>
      <c r="N286" s="10">
        <f t="shared" si="24"/>
        <v>38713.199999999997</v>
      </c>
      <c r="O286" s="10">
        <f t="shared" si="24"/>
        <v>38713.199999999997</v>
      </c>
      <c r="P286" s="27" t="e">
        <f>L286-#REF!</f>
        <v>#REF!</v>
      </c>
    </row>
    <row r="287" spans="1:16" ht="24">
      <c r="A287" s="268"/>
      <c r="B287" s="266"/>
      <c r="C287" s="9" t="s">
        <v>8</v>
      </c>
      <c r="D287" s="10">
        <f t="shared" si="23"/>
        <v>1151.8</v>
      </c>
      <c r="E287" s="10">
        <f t="shared" si="24"/>
        <v>1151.8</v>
      </c>
      <c r="F287" s="10">
        <f t="shared" si="24"/>
        <v>0</v>
      </c>
      <c r="G287" s="10">
        <f t="shared" si="24"/>
        <v>0</v>
      </c>
      <c r="H287" s="10">
        <f t="shared" si="24"/>
        <v>0</v>
      </c>
      <c r="I287" s="10">
        <f t="shared" si="24"/>
        <v>0</v>
      </c>
      <c r="J287" s="10">
        <f t="shared" si="24"/>
        <v>0</v>
      </c>
      <c r="K287" s="10">
        <f t="shared" si="24"/>
        <v>0</v>
      </c>
      <c r="L287" s="15">
        <f t="shared" si="24"/>
        <v>0</v>
      </c>
      <c r="M287" s="10">
        <f t="shared" si="24"/>
        <v>0</v>
      </c>
      <c r="N287" s="10">
        <f t="shared" si="24"/>
        <v>0</v>
      </c>
      <c r="O287" s="10">
        <f t="shared" si="24"/>
        <v>0</v>
      </c>
      <c r="P287" s="12" t="e">
        <f>L287-#REF!</f>
        <v>#REF!</v>
      </c>
    </row>
    <row r="288" spans="1:16" ht="24">
      <c r="A288" s="268"/>
      <c r="B288" s="266"/>
      <c r="C288" s="9" t="s">
        <v>9</v>
      </c>
      <c r="D288" s="10">
        <f t="shared" si="23"/>
        <v>0</v>
      </c>
      <c r="E288" s="10">
        <f t="shared" si="24"/>
        <v>0</v>
      </c>
      <c r="F288" s="10">
        <f t="shared" si="24"/>
        <v>0</v>
      </c>
      <c r="G288" s="10">
        <f t="shared" si="24"/>
        <v>0</v>
      </c>
      <c r="H288" s="10">
        <f t="shared" si="24"/>
        <v>0</v>
      </c>
      <c r="I288" s="10">
        <f t="shared" si="24"/>
        <v>0</v>
      </c>
      <c r="J288" s="10">
        <f t="shared" si="24"/>
        <v>0</v>
      </c>
      <c r="K288" s="10">
        <f t="shared" si="24"/>
        <v>0</v>
      </c>
      <c r="L288" s="15">
        <f t="shared" si="24"/>
        <v>0</v>
      </c>
      <c r="M288" s="10">
        <f t="shared" si="24"/>
        <v>0</v>
      </c>
      <c r="N288" s="10">
        <f t="shared" si="24"/>
        <v>0</v>
      </c>
      <c r="O288" s="10">
        <f t="shared" si="24"/>
        <v>0</v>
      </c>
      <c r="P288" s="12" t="e">
        <f>L288-#REF!</f>
        <v>#REF!</v>
      </c>
    </row>
    <row r="289" spans="1:16" ht="36">
      <c r="A289" s="268"/>
      <c r="B289" s="266"/>
      <c r="C289" s="9" t="s">
        <v>10</v>
      </c>
      <c r="D289" s="10">
        <f t="shared" si="23"/>
        <v>67836.2</v>
      </c>
      <c r="E289" s="10">
        <f t="shared" si="24"/>
        <v>7257</v>
      </c>
      <c r="F289" s="10">
        <f t="shared" si="24"/>
        <v>3583.6</v>
      </c>
      <c r="G289" s="10">
        <f t="shared" si="24"/>
        <v>6095.6</v>
      </c>
      <c r="H289" s="10">
        <f t="shared" si="24"/>
        <v>6100</v>
      </c>
      <c r="I289" s="10">
        <f t="shared" si="24"/>
        <v>6100</v>
      </c>
      <c r="J289" s="10">
        <f t="shared" si="24"/>
        <v>6100</v>
      </c>
      <c r="K289" s="10">
        <f t="shared" si="24"/>
        <v>8200</v>
      </c>
      <c r="L289" s="15">
        <f t="shared" si="24"/>
        <v>6100</v>
      </c>
      <c r="M289" s="10">
        <f t="shared" si="24"/>
        <v>6100</v>
      </c>
      <c r="N289" s="10">
        <f t="shared" si="24"/>
        <v>6100</v>
      </c>
      <c r="O289" s="10">
        <f t="shared" si="24"/>
        <v>6100</v>
      </c>
      <c r="P289" s="12" t="e">
        <f>L289-#REF!</f>
        <v>#REF!</v>
      </c>
    </row>
    <row r="290" spans="1:16" ht="72">
      <c r="A290" s="268"/>
      <c r="B290" s="266"/>
      <c r="C290" s="9" t="s">
        <v>11</v>
      </c>
      <c r="D290" s="10">
        <f t="shared" si="23"/>
        <v>10000</v>
      </c>
      <c r="E290" s="10">
        <f t="shared" si="24"/>
        <v>0</v>
      </c>
      <c r="F290" s="10">
        <f t="shared" si="24"/>
        <v>0</v>
      </c>
      <c r="G290" s="10">
        <f t="shared" si="24"/>
        <v>0</v>
      </c>
      <c r="H290" s="10">
        <f t="shared" si="24"/>
        <v>0</v>
      </c>
      <c r="I290" s="10">
        <f t="shared" si="24"/>
        <v>0</v>
      </c>
      <c r="J290" s="10">
        <f t="shared" si="24"/>
        <v>10000</v>
      </c>
      <c r="K290" s="10">
        <f t="shared" si="24"/>
        <v>0</v>
      </c>
      <c r="L290" s="15">
        <f t="shared" si="24"/>
        <v>0</v>
      </c>
      <c r="M290" s="10">
        <f t="shared" si="24"/>
        <v>0</v>
      </c>
      <c r="N290" s="10">
        <f t="shared" si="24"/>
        <v>0</v>
      </c>
      <c r="O290" s="10">
        <f t="shared" si="24"/>
        <v>0</v>
      </c>
      <c r="P290" s="12" t="e">
        <f>L290-#REF!</f>
        <v>#REF!</v>
      </c>
    </row>
    <row r="291" spans="1:16">
      <c r="A291" s="268"/>
      <c r="B291" s="266" t="s">
        <v>12</v>
      </c>
      <c r="C291" s="266"/>
      <c r="D291" s="266"/>
      <c r="E291" s="266"/>
      <c r="F291" s="266"/>
      <c r="G291" s="266"/>
      <c r="H291" s="266"/>
      <c r="I291" s="266"/>
      <c r="J291" s="266"/>
      <c r="K291" s="266"/>
      <c r="L291" s="17"/>
      <c r="M291" s="9"/>
      <c r="N291" s="9"/>
      <c r="O291" s="9"/>
      <c r="P291" s="12" t="e">
        <f>L291-#REF!</f>
        <v>#REF!</v>
      </c>
    </row>
    <row r="292" spans="1:16">
      <c r="A292" s="268"/>
      <c r="B292" s="266" t="s">
        <v>13</v>
      </c>
      <c r="C292" s="9" t="s">
        <v>6</v>
      </c>
      <c r="D292" s="10">
        <f t="shared" ref="D292:D315" si="25">SUM(E292:O292)</f>
        <v>24517.800000000003</v>
      </c>
      <c r="E292" s="10">
        <f>SUM(E293:E297)</f>
        <v>16461.900000000001</v>
      </c>
      <c r="F292" s="10">
        <f t="shared" ref="F292:O292" si="26">SUM(F293:F297)</f>
        <v>8055.9</v>
      </c>
      <c r="G292" s="10">
        <f t="shared" si="26"/>
        <v>0</v>
      </c>
      <c r="H292" s="10">
        <f t="shared" si="26"/>
        <v>0</v>
      </c>
      <c r="I292" s="10">
        <f t="shared" si="26"/>
        <v>0</v>
      </c>
      <c r="J292" s="10">
        <f t="shared" si="26"/>
        <v>0</v>
      </c>
      <c r="K292" s="10">
        <f t="shared" si="26"/>
        <v>0</v>
      </c>
      <c r="L292" s="15">
        <f t="shared" si="26"/>
        <v>0</v>
      </c>
      <c r="M292" s="10">
        <f t="shared" si="26"/>
        <v>0</v>
      </c>
      <c r="N292" s="10">
        <f t="shared" si="26"/>
        <v>0</v>
      </c>
      <c r="O292" s="10">
        <f t="shared" si="26"/>
        <v>0</v>
      </c>
      <c r="P292" s="12" t="e">
        <f>L292-#REF!</f>
        <v>#REF!</v>
      </c>
    </row>
    <row r="293" spans="1:16">
      <c r="A293" s="268"/>
      <c r="B293" s="266"/>
      <c r="C293" s="9" t="s">
        <v>7</v>
      </c>
      <c r="D293" s="10">
        <f t="shared" si="25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</row>
    <row r="294" spans="1:16" ht="24">
      <c r="A294" s="268"/>
      <c r="B294" s="266"/>
      <c r="C294" s="9" t="s">
        <v>8</v>
      </c>
      <c r="D294" s="10">
        <f t="shared" si="25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</row>
    <row r="295" spans="1:16" ht="24">
      <c r="A295" s="268"/>
      <c r="B295" s="266"/>
      <c r="C295" s="9" t="s">
        <v>9</v>
      </c>
      <c r="D295" s="10">
        <f t="shared" si="25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</row>
    <row r="296" spans="1:16" ht="36">
      <c r="A296" s="268"/>
      <c r="B296" s="266"/>
      <c r="C296" s="9" t="s">
        <v>10</v>
      </c>
      <c r="D296" s="10">
        <f t="shared" si="25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</row>
    <row r="297" spans="1:16">
      <c r="A297" s="268"/>
      <c r="B297" s="9"/>
      <c r="C297" s="9"/>
      <c r="D297" s="10">
        <f t="shared" si="25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</row>
    <row r="298" spans="1:16">
      <c r="A298" s="268"/>
      <c r="B298" s="266" t="s">
        <v>16</v>
      </c>
      <c r="C298" s="9" t="s">
        <v>6</v>
      </c>
      <c r="D298" s="10">
        <f t="shared" si="25"/>
        <v>320564.2</v>
      </c>
      <c r="E298" s="10">
        <f>SUM(E299:E303)</f>
        <v>0</v>
      </c>
      <c r="F298" s="10">
        <f t="shared" ref="F298:O298" si="27">SUM(F299:F303)</f>
        <v>3535.8</v>
      </c>
      <c r="G298" s="10">
        <f t="shared" si="27"/>
        <v>13366.6</v>
      </c>
      <c r="H298" s="10">
        <f t="shared" si="27"/>
        <v>13625.7</v>
      </c>
      <c r="I298" s="10">
        <f t="shared" si="27"/>
        <v>20738.099999999999</v>
      </c>
      <c r="J298" s="10">
        <f t="shared" si="27"/>
        <v>38667.699999999997</v>
      </c>
      <c r="K298" s="10">
        <f t="shared" si="27"/>
        <v>31377.5</v>
      </c>
      <c r="L298" s="15">
        <f>SUM(L299:L303)</f>
        <v>64813.2</v>
      </c>
      <c r="M298" s="10">
        <f t="shared" si="27"/>
        <v>44813.2</v>
      </c>
      <c r="N298" s="10">
        <f t="shared" si="27"/>
        <v>44813.2</v>
      </c>
      <c r="O298" s="10">
        <f t="shared" si="27"/>
        <v>44813.2</v>
      </c>
      <c r="P298" s="12" t="e">
        <f>L298-#REF!</f>
        <v>#REF!</v>
      </c>
    </row>
    <row r="299" spans="1:16">
      <c r="A299" s="268"/>
      <c r="B299" s="266"/>
      <c r="C299" s="9" t="s">
        <v>7</v>
      </c>
      <c r="D299" s="10">
        <f t="shared" si="25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</row>
    <row r="300" spans="1:16" ht="24">
      <c r="A300" s="268"/>
      <c r="B300" s="266"/>
      <c r="C300" s="9" t="s">
        <v>8</v>
      </c>
      <c r="D300" s="10">
        <f t="shared" si="25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</row>
    <row r="301" spans="1:16" ht="24">
      <c r="A301" s="268"/>
      <c r="B301" s="266"/>
      <c r="C301" s="9" t="s">
        <v>9</v>
      </c>
      <c r="D301" s="10">
        <f t="shared" si="25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</row>
    <row r="302" spans="1:16" ht="36">
      <c r="A302" s="268"/>
      <c r="B302" s="266"/>
      <c r="C302" s="9" t="s">
        <v>10</v>
      </c>
      <c r="D302" s="10">
        <f t="shared" si="25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</row>
    <row r="303" spans="1:16" ht="72">
      <c r="A303" s="268"/>
      <c r="B303" s="266"/>
      <c r="C303" s="9" t="s">
        <v>11</v>
      </c>
      <c r="D303" s="10">
        <f t="shared" si="25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</row>
    <row r="304" spans="1:16">
      <c r="A304" s="268"/>
      <c r="B304" s="266" t="s">
        <v>165</v>
      </c>
      <c r="C304" s="9" t="s">
        <v>6</v>
      </c>
      <c r="D304" s="20">
        <f t="shared" si="25"/>
        <v>165000</v>
      </c>
      <c r="E304" s="10">
        <f>SUM(E305:E309)</f>
        <v>0</v>
      </c>
      <c r="F304" s="10">
        <f t="shared" ref="F304:K304" si="28">SUM(F305:F309)</f>
        <v>0</v>
      </c>
      <c r="G304" s="10">
        <f t="shared" si="28"/>
        <v>0</v>
      </c>
      <c r="H304" s="10">
        <f t="shared" si="28"/>
        <v>0</v>
      </c>
      <c r="I304" s="10">
        <f t="shared" si="28"/>
        <v>0</v>
      </c>
      <c r="J304" s="10">
        <f t="shared" si="28"/>
        <v>0</v>
      </c>
      <c r="K304" s="10">
        <f t="shared" si="28"/>
        <v>0</v>
      </c>
      <c r="L304" s="20">
        <f>L431</f>
        <v>165000</v>
      </c>
      <c r="M304" s="10">
        <f t="shared" ref="M304:O304" si="29">M431</f>
        <v>0</v>
      </c>
      <c r="N304" s="10">
        <f t="shared" si="29"/>
        <v>0</v>
      </c>
      <c r="O304" s="10">
        <f t="shared" si="29"/>
        <v>0</v>
      </c>
      <c r="P304" s="27" t="e">
        <f>L304-#REF!</f>
        <v>#REF!</v>
      </c>
    </row>
    <row r="305" spans="1:16">
      <c r="A305" s="268"/>
      <c r="B305" s="266"/>
      <c r="C305" s="9" t="s">
        <v>7</v>
      </c>
      <c r="D305" s="20">
        <f t="shared" si="25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30">L432</f>
        <v>165000</v>
      </c>
      <c r="M305" s="10">
        <f t="shared" si="30"/>
        <v>0</v>
      </c>
      <c r="N305" s="10">
        <f t="shared" si="30"/>
        <v>0</v>
      </c>
      <c r="O305" s="10">
        <f t="shared" si="30"/>
        <v>0</v>
      </c>
      <c r="P305" s="27" t="e">
        <f>L305-#REF!</f>
        <v>#REF!</v>
      </c>
    </row>
    <row r="306" spans="1:16" ht="24">
      <c r="A306" s="268"/>
      <c r="B306" s="266"/>
      <c r="C306" s="9" t="s">
        <v>8</v>
      </c>
      <c r="D306" s="10">
        <f t="shared" si="25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30"/>
        <v>0</v>
      </c>
      <c r="M306" s="10">
        <f t="shared" si="30"/>
        <v>0</v>
      </c>
      <c r="N306" s="10">
        <f t="shared" si="30"/>
        <v>0</v>
      </c>
      <c r="O306" s="10">
        <f t="shared" si="30"/>
        <v>0</v>
      </c>
      <c r="P306" s="12" t="e">
        <f>L306-#REF!</f>
        <v>#REF!</v>
      </c>
    </row>
    <row r="307" spans="1:16" ht="24">
      <c r="A307" s="268"/>
      <c r="B307" s="266"/>
      <c r="C307" s="9" t="s">
        <v>9</v>
      </c>
      <c r="D307" s="10">
        <f t="shared" si="25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30"/>
        <v>0</v>
      </c>
      <c r="M307" s="10">
        <f t="shared" si="30"/>
        <v>0</v>
      </c>
      <c r="N307" s="10">
        <f t="shared" si="30"/>
        <v>0</v>
      </c>
      <c r="O307" s="10">
        <f t="shared" si="30"/>
        <v>0</v>
      </c>
      <c r="P307" s="12" t="e">
        <f>L307-#REF!</f>
        <v>#REF!</v>
      </c>
    </row>
    <row r="308" spans="1:16" ht="36">
      <c r="A308" s="268"/>
      <c r="B308" s="266"/>
      <c r="C308" s="9" t="s">
        <v>10</v>
      </c>
      <c r="D308" s="10">
        <f t="shared" si="25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30"/>
        <v>0</v>
      </c>
      <c r="M308" s="10">
        <f t="shared" si="30"/>
        <v>0</v>
      </c>
      <c r="N308" s="10">
        <f t="shared" si="30"/>
        <v>0</v>
      </c>
      <c r="O308" s="10">
        <f t="shared" si="30"/>
        <v>0</v>
      </c>
      <c r="P308" s="12" t="e">
        <f>L308-#REF!</f>
        <v>#REF!</v>
      </c>
    </row>
    <row r="309" spans="1:16">
      <c r="A309" s="11"/>
      <c r="B309" s="9"/>
      <c r="C309" s="9"/>
      <c r="D309" s="10">
        <f t="shared" si="25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</row>
    <row r="310" spans="1:16">
      <c r="A310" s="266" t="s">
        <v>61</v>
      </c>
      <c r="B310" s="266"/>
      <c r="C310" s="9" t="s">
        <v>6</v>
      </c>
      <c r="D310" s="10">
        <f t="shared" si="25"/>
        <v>312148.40000000002</v>
      </c>
      <c r="E310" s="10">
        <f t="shared" ref="E310:O315" si="31">E317+E323</f>
        <v>15111.900000000001</v>
      </c>
      <c r="F310" s="10">
        <f t="shared" si="31"/>
        <v>11591.7</v>
      </c>
      <c r="G310" s="10">
        <f t="shared" si="31"/>
        <v>13366.6</v>
      </c>
      <c r="H310" s="10">
        <f t="shared" si="31"/>
        <v>13625.7</v>
      </c>
      <c r="I310" s="10">
        <f t="shared" si="31"/>
        <v>20654.5</v>
      </c>
      <c r="J310" s="10">
        <f t="shared" si="31"/>
        <v>27167.7</v>
      </c>
      <c r="K310" s="10">
        <f t="shared" si="31"/>
        <v>31377.5</v>
      </c>
      <c r="L310" s="15">
        <f>L317+L323</f>
        <v>44813.2</v>
      </c>
      <c r="M310" s="10">
        <f t="shared" si="31"/>
        <v>44813.2</v>
      </c>
      <c r="N310" s="10">
        <f t="shared" si="31"/>
        <v>44813.2</v>
      </c>
      <c r="O310" s="10">
        <f t="shared" si="31"/>
        <v>44813.2</v>
      </c>
      <c r="P310" s="12" t="e">
        <f>L310-#REF!</f>
        <v>#REF!</v>
      </c>
    </row>
    <row r="311" spans="1:16">
      <c r="A311" s="266"/>
      <c r="B311" s="266"/>
      <c r="C311" s="9" t="s">
        <v>7</v>
      </c>
      <c r="D311" s="10">
        <f t="shared" si="25"/>
        <v>243160.40000000002</v>
      </c>
      <c r="E311" s="10">
        <f t="shared" si="31"/>
        <v>6703.1</v>
      </c>
      <c r="F311" s="10">
        <f t="shared" si="31"/>
        <v>8008.1</v>
      </c>
      <c r="G311" s="10">
        <f t="shared" si="31"/>
        <v>7271</v>
      </c>
      <c r="H311" s="10">
        <f t="shared" si="31"/>
        <v>7525.7</v>
      </c>
      <c r="I311" s="10">
        <f t="shared" si="31"/>
        <v>14554.5</v>
      </c>
      <c r="J311" s="10">
        <f t="shared" si="31"/>
        <v>21067.7</v>
      </c>
      <c r="K311" s="10">
        <f t="shared" si="31"/>
        <v>23177.5</v>
      </c>
      <c r="L311" s="15">
        <f t="shared" si="31"/>
        <v>38713.199999999997</v>
      </c>
      <c r="M311" s="10">
        <f t="shared" si="31"/>
        <v>38713.199999999997</v>
      </c>
      <c r="N311" s="10">
        <f t="shared" si="31"/>
        <v>38713.199999999997</v>
      </c>
      <c r="O311" s="10">
        <f t="shared" si="31"/>
        <v>38713.199999999997</v>
      </c>
      <c r="P311" s="12" t="e">
        <f>L311-#REF!</f>
        <v>#REF!</v>
      </c>
    </row>
    <row r="312" spans="1:16" ht="24">
      <c r="A312" s="266"/>
      <c r="B312" s="266"/>
      <c r="C312" s="9" t="s">
        <v>8</v>
      </c>
      <c r="D312" s="10">
        <f t="shared" si="25"/>
        <v>1151.8</v>
      </c>
      <c r="E312" s="10">
        <f t="shared" si="31"/>
        <v>1151.8</v>
      </c>
      <c r="F312" s="10">
        <f t="shared" si="31"/>
        <v>0</v>
      </c>
      <c r="G312" s="10">
        <f t="shared" si="31"/>
        <v>0</v>
      </c>
      <c r="H312" s="10">
        <f t="shared" si="31"/>
        <v>0</v>
      </c>
      <c r="I312" s="10">
        <f t="shared" si="31"/>
        <v>0</v>
      </c>
      <c r="J312" s="10">
        <f t="shared" si="31"/>
        <v>0</v>
      </c>
      <c r="K312" s="10">
        <f t="shared" si="31"/>
        <v>0</v>
      </c>
      <c r="L312" s="15">
        <f t="shared" si="31"/>
        <v>0</v>
      </c>
      <c r="M312" s="10">
        <f t="shared" si="31"/>
        <v>0</v>
      </c>
      <c r="N312" s="10">
        <f t="shared" si="31"/>
        <v>0</v>
      </c>
      <c r="O312" s="10">
        <f t="shared" si="31"/>
        <v>0</v>
      </c>
      <c r="P312" s="12" t="e">
        <f>L312-#REF!</f>
        <v>#REF!</v>
      </c>
    </row>
    <row r="313" spans="1:16" ht="24">
      <c r="A313" s="266"/>
      <c r="B313" s="266"/>
      <c r="C313" s="9" t="s">
        <v>9</v>
      </c>
      <c r="D313" s="10">
        <f t="shared" si="25"/>
        <v>0</v>
      </c>
      <c r="E313" s="10">
        <f t="shared" si="31"/>
        <v>0</v>
      </c>
      <c r="F313" s="10">
        <f t="shared" si="31"/>
        <v>0</v>
      </c>
      <c r="G313" s="10">
        <f t="shared" si="31"/>
        <v>0</v>
      </c>
      <c r="H313" s="10">
        <f t="shared" si="31"/>
        <v>0</v>
      </c>
      <c r="I313" s="10">
        <f t="shared" si="31"/>
        <v>0</v>
      </c>
      <c r="J313" s="10">
        <f t="shared" si="31"/>
        <v>0</v>
      </c>
      <c r="K313" s="10">
        <f t="shared" si="31"/>
        <v>0</v>
      </c>
      <c r="L313" s="15">
        <f t="shared" si="31"/>
        <v>0</v>
      </c>
      <c r="M313" s="10">
        <f t="shared" si="31"/>
        <v>0</v>
      </c>
      <c r="N313" s="10">
        <f t="shared" si="31"/>
        <v>0</v>
      </c>
      <c r="O313" s="10">
        <f t="shared" si="31"/>
        <v>0</v>
      </c>
      <c r="P313" s="12" t="e">
        <f>L313-#REF!</f>
        <v>#REF!</v>
      </c>
    </row>
    <row r="314" spans="1:16" ht="36">
      <c r="A314" s="266"/>
      <c r="B314" s="266"/>
      <c r="C314" s="9" t="s">
        <v>10</v>
      </c>
      <c r="D314" s="10">
        <f t="shared" si="25"/>
        <v>67836.2</v>
      </c>
      <c r="E314" s="10">
        <f t="shared" si="31"/>
        <v>7257</v>
      </c>
      <c r="F314" s="10">
        <f t="shared" si="31"/>
        <v>3583.6</v>
      </c>
      <c r="G314" s="10">
        <f t="shared" si="31"/>
        <v>6095.6</v>
      </c>
      <c r="H314" s="10">
        <f t="shared" si="31"/>
        <v>6100</v>
      </c>
      <c r="I314" s="10">
        <f t="shared" si="31"/>
        <v>6100</v>
      </c>
      <c r="J314" s="10">
        <f t="shared" si="31"/>
        <v>6100</v>
      </c>
      <c r="K314" s="10">
        <f t="shared" si="31"/>
        <v>8200</v>
      </c>
      <c r="L314" s="15">
        <f t="shared" si="31"/>
        <v>6100</v>
      </c>
      <c r="M314" s="10">
        <f t="shared" si="31"/>
        <v>6100</v>
      </c>
      <c r="N314" s="10">
        <f t="shared" si="31"/>
        <v>6100</v>
      </c>
      <c r="O314" s="10">
        <f t="shared" si="31"/>
        <v>6100</v>
      </c>
      <c r="P314" s="12" t="e">
        <f>L314-#REF!</f>
        <v>#REF!</v>
      </c>
    </row>
    <row r="315" spans="1:16">
      <c r="A315" s="266"/>
      <c r="B315" s="9"/>
      <c r="C315" s="9"/>
      <c r="D315" s="10">
        <f t="shared" si="25"/>
        <v>0</v>
      </c>
      <c r="E315" s="10">
        <f t="shared" si="31"/>
        <v>0</v>
      </c>
      <c r="F315" s="10">
        <f t="shared" si="31"/>
        <v>0</v>
      </c>
      <c r="G315" s="10">
        <f t="shared" si="31"/>
        <v>0</v>
      </c>
      <c r="H315" s="10">
        <f t="shared" si="31"/>
        <v>0</v>
      </c>
      <c r="I315" s="10">
        <f t="shared" si="31"/>
        <v>0</v>
      </c>
      <c r="J315" s="10">
        <f t="shared" si="31"/>
        <v>0</v>
      </c>
      <c r="K315" s="10">
        <f t="shared" si="31"/>
        <v>0</v>
      </c>
      <c r="L315" s="15">
        <f t="shared" si="31"/>
        <v>0</v>
      </c>
      <c r="M315" s="10">
        <f t="shared" si="31"/>
        <v>0</v>
      </c>
      <c r="N315" s="10">
        <f t="shared" si="31"/>
        <v>0</v>
      </c>
      <c r="O315" s="10">
        <f t="shared" si="31"/>
        <v>0</v>
      </c>
      <c r="P315" s="12" t="e">
        <f>L315-#REF!</f>
        <v>#REF!</v>
      </c>
    </row>
    <row r="316" spans="1:16">
      <c r="A316" s="266"/>
      <c r="B316" s="266" t="s">
        <v>12</v>
      </c>
      <c r="C316" s="266"/>
      <c r="D316" s="266"/>
      <c r="E316" s="266"/>
      <c r="F316" s="266"/>
      <c r="G316" s="266"/>
      <c r="H316" s="266"/>
      <c r="I316" s="266"/>
      <c r="J316" s="266"/>
      <c r="K316" s="266"/>
      <c r="L316" s="17"/>
      <c r="M316" s="9"/>
      <c r="N316" s="9"/>
      <c r="O316" s="9"/>
      <c r="P316" s="12" t="e">
        <f>L316-#REF!</f>
        <v>#REF!</v>
      </c>
    </row>
    <row r="317" spans="1:16">
      <c r="A317" s="266"/>
      <c r="B317" s="266" t="s">
        <v>13</v>
      </c>
      <c r="C317" s="9" t="s">
        <v>6</v>
      </c>
      <c r="D317" s="10">
        <f t="shared" ref="D317:D334" si="32">SUM(E317:O317)</f>
        <v>23167.800000000003</v>
      </c>
      <c r="E317" s="10">
        <f>SUM(E318:E322)</f>
        <v>15111.900000000001</v>
      </c>
      <c r="F317" s="10">
        <f t="shared" ref="F317:O317" si="33">SUM(F318:F322)</f>
        <v>8055.9</v>
      </c>
      <c r="G317" s="10">
        <f t="shared" si="33"/>
        <v>0</v>
      </c>
      <c r="H317" s="10">
        <f t="shared" si="33"/>
        <v>0</v>
      </c>
      <c r="I317" s="10">
        <f t="shared" si="33"/>
        <v>0</v>
      </c>
      <c r="J317" s="10">
        <f t="shared" si="33"/>
        <v>0</v>
      </c>
      <c r="K317" s="10">
        <f t="shared" si="33"/>
        <v>0</v>
      </c>
      <c r="L317" s="15">
        <f t="shared" si="33"/>
        <v>0</v>
      </c>
      <c r="M317" s="10">
        <f t="shared" si="33"/>
        <v>0</v>
      </c>
      <c r="N317" s="10">
        <f t="shared" si="33"/>
        <v>0</v>
      </c>
      <c r="O317" s="10">
        <f t="shared" si="33"/>
        <v>0</v>
      </c>
      <c r="P317" s="12" t="e">
        <f>L317-#REF!</f>
        <v>#REF!</v>
      </c>
    </row>
    <row r="318" spans="1:16">
      <c r="A318" s="266"/>
      <c r="B318" s="266"/>
      <c r="C318" s="9" t="s">
        <v>7</v>
      </c>
      <c r="D318" s="10">
        <f t="shared" si="32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</row>
    <row r="319" spans="1:16" ht="24">
      <c r="A319" s="266"/>
      <c r="B319" s="266"/>
      <c r="C319" s="9" t="s">
        <v>8</v>
      </c>
      <c r="D319" s="10">
        <f t="shared" si="32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</row>
    <row r="320" spans="1:16" ht="24">
      <c r="A320" s="266"/>
      <c r="B320" s="266"/>
      <c r="C320" s="9" t="s">
        <v>9</v>
      </c>
      <c r="D320" s="10">
        <f t="shared" si="32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</row>
    <row r="321" spans="1:16" ht="36">
      <c r="A321" s="266"/>
      <c r="B321" s="266"/>
      <c r="C321" s="9" t="s">
        <v>10</v>
      </c>
      <c r="D321" s="10">
        <f t="shared" si="32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</row>
    <row r="322" spans="1:16">
      <c r="A322" s="266"/>
      <c r="B322" s="9"/>
      <c r="C322" s="9"/>
      <c r="D322" s="10">
        <f t="shared" si="32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</row>
    <row r="323" spans="1:16">
      <c r="A323" s="266"/>
      <c r="B323" s="266" t="s">
        <v>16</v>
      </c>
      <c r="C323" s="9" t="s">
        <v>6</v>
      </c>
      <c r="D323" s="10">
        <f t="shared" si="32"/>
        <v>288980.60000000003</v>
      </c>
      <c r="E323" s="10">
        <f>SUM(E324:E328)</f>
        <v>0</v>
      </c>
      <c r="F323" s="10">
        <f t="shared" ref="F323:O323" si="34">SUM(F324:F328)</f>
        <v>3535.8</v>
      </c>
      <c r="G323" s="10">
        <f t="shared" si="34"/>
        <v>13366.6</v>
      </c>
      <c r="H323" s="10">
        <f t="shared" si="34"/>
        <v>13625.7</v>
      </c>
      <c r="I323" s="10">
        <f t="shared" si="34"/>
        <v>20654.5</v>
      </c>
      <c r="J323" s="10">
        <f t="shared" si="34"/>
        <v>27167.7</v>
      </c>
      <c r="K323" s="10">
        <f t="shared" si="34"/>
        <v>31377.5</v>
      </c>
      <c r="L323" s="15">
        <f t="shared" si="34"/>
        <v>44813.2</v>
      </c>
      <c r="M323" s="10">
        <f t="shared" si="34"/>
        <v>44813.2</v>
      </c>
      <c r="N323" s="10">
        <f t="shared" si="34"/>
        <v>44813.2</v>
      </c>
      <c r="O323" s="10">
        <f t="shared" si="34"/>
        <v>44813.2</v>
      </c>
      <c r="P323" s="12" t="e">
        <f>L323-#REF!</f>
        <v>#REF!</v>
      </c>
    </row>
    <row r="324" spans="1:16">
      <c r="A324" s="266"/>
      <c r="B324" s="266"/>
      <c r="C324" s="9" t="s">
        <v>7</v>
      </c>
      <c r="D324" s="10">
        <f t="shared" si="32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</row>
    <row r="325" spans="1:16" ht="24">
      <c r="A325" s="266"/>
      <c r="B325" s="266"/>
      <c r="C325" s="9" t="s">
        <v>8</v>
      </c>
      <c r="D325" s="10">
        <f t="shared" si="32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</row>
    <row r="326" spans="1:16" ht="24">
      <c r="A326" s="266"/>
      <c r="B326" s="266"/>
      <c r="C326" s="9" t="s">
        <v>9</v>
      </c>
      <c r="D326" s="10">
        <f t="shared" si="32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</row>
    <row r="327" spans="1:16" ht="36">
      <c r="A327" s="266"/>
      <c r="B327" s="266"/>
      <c r="C327" s="9" t="s">
        <v>10</v>
      </c>
      <c r="D327" s="10">
        <f t="shared" si="32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</row>
    <row r="328" spans="1:16">
      <c r="A328" s="9"/>
      <c r="B328" s="9"/>
      <c r="C328" s="9"/>
      <c r="D328" s="10">
        <f t="shared" si="32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</row>
    <row r="329" spans="1:16">
      <c r="A329" s="266" t="s">
        <v>62</v>
      </c>
      <c r="B329" s="266"/>
      <c r="C329" s="9" t="s">
        <v>6</v>
      </c>
      <c r="D329" s="10">
        <f>SUM(E329:O329)</f>
        <v>21820</v>
      </c>
      <c r="E329" s="10">
        <f t="shared" ref="E329:O334" si="35">E336+E342+E348</f>
        <v>320</v>
      </c>
      <c r="F329" s="10">
        <f t="shared" si="35"/>
        <v>0</v>
      </c>
      <c r="G329" s="10">
        <f t="shared" si="35"/>
        <v>0</v>
      </c>
      <c r="H329" s="10">
        <f t="shared" si="35"/>
        <v>0</v>
      </c>
      <c r="I329" s="10">
        <f t="shared" si="35"/>
        <v>0</v>
      </c>
      <c r="J329" s="10">
        <f t="shared" si="35"/>
        <v>1500</v>
      </c>
      <c r="K329" s="10">
        <f t="shared" si="35"/>
        <v>0</v>
      </c>
      <c r="L329" s="15">
        <f>L330+L331+L332+L333</f>
        <v>20000</v>
      </c>
      <c r="M329" s="10">
        <f t="shared" si="35"/>
        <v>0</v>
      </c>
      <c r="N329" s="10">
        <f t="shared" si="35"/>
        <v>0</v>
      </c>
      <c r="O329" s="10">
        <f t="shared" si="35"/>
        <v>0</v>
      </c>
      <c r="P329" s="12" t="e">
        <f>L329-#REF!</f>
        <v>#REF!</v>
      </c>
    </row>
    <row r="330" spans="1:16">
      <c r="A330" s="266"/>
      <c r="B330" s="266"/>
      <c r="C330" s="9" t="s">
        <v>7</v>
      </c>
      <c r="D330" s="10">
        <f t="shared" si="32"/>
        <v>21820</v>
      </c>
      <c r="E330" s="10">
        <f t="shared" si="35"/>
        <v>320</v>
      </c>
      <c r="F330" s="10">
        <f t="shared" si="35"/>
        <v>0</v>
      </c>
      <c r="G330" s="10">
        <f t="shared" si="35"/>
        <v>0</v>
      </c>
      <c r="H330" s="10">
        <f t="shared" si="35"/>
        <v>0</v>
      </c>
      <c r="I330" s="10">
        <f t="shared" si="35"/>
        <v>0</v>
      </c>
      <c r="J330" s="10">
        <f t="shared" si="35"/>
        <v>1500</v>
      </c>
      <c r="K330" s="10">
        <f t="shared" si="35"/>
        <v>0</v>
      </c>
      <c r="L330" s="15">
        <f>L337+L343+L349</f>
        <v>20000</v>
      </c>
      <c r="M330" s="10">
        <f t="shared" si="35"/>
        <v>0</v>
      </c>
      <c r="N330" s="10">
        <f t="shared" si="35"/>
        <v>0</v>
      </c>
      <c r="O330" s="10">
        <f t="shared" si="35"/>
        <v>0</v>
      </c>
      <c r="P330" s="12" t="e">
        <f>L330-#REF!</f>
        <v>#REF!</v>
      </c>
    </row>
    <row r="331" spans="1:16" ht="24">
      <c r="A331" s="266"/>
      <c r="B331" s="266"/>
      <c r="C331" s="9" t="s">
        <v>8</v>
      </c>
      <c r="D331" s="10">
        <f t="shared" si="32"/>
        <v>0</v>
      </c>
      <c r="E331" s="10">
        <f t="shared" si="35"/>
        <v>0</v>
      </c>
      <c r="F331" s="10">
        <f t="shared" si="35"/>
        <v>0</v>
      </c>
      <c r="G331" s="10">
        <f t="shared" si="35"/>
        <v>0</v>
      </c>
      <c r="H331" s="10">
        <f t="shared" si="35"/>
        <v>0</v>
      </c>
      <c r="I331" s="10">
        <f t="shared" si="35"/>
        <v>0</v>
      </c>
      <c r="J331" s="10">
        <f t="shared" si="35"/>
        <v>0</v>
      </c>
      <c r="K331" s="10">
        <f t="shared" si="35"/>
        <v>0</v>
      </c>
      <c r="L331" s="15">
        <f t="shared" si="35"/>
        <v>0</v>
      </c>
      <c r="M331" s="10">
        <f t="shared" si="35"/>
        <v>0</v>
      </c>
      <c r="N331" s="10">
        <f t="shared" si="35"/>
        <v>0</v>
      </c>
      <c r="O331" s="10">
        <f t="shared" si="35"/>
        <v>0</v>
      </c>
      <c r="P331" s="12" t="e">
        <f>L331-#REF!</f>
        <v>#REF!</v>
      </c>
    </row>
    <row r="332" spans="1:16" ht="24">
      <c r="A332" s="266"/>
      <c r="B332" s="266"/>
      <c r="C332" s="9" t="s">
        <v>9</v>
      </c>
      <c r="D332" s="10">
        <f t="shared" si="32"/>
        <v>0</v>
      </c>
      <c r="E332" s="10">
        <f t="shared" si="35"/>
        <v>0</v>
      </c>
      <c r="F332" s="10">
        <f t="shared" si="35"/>
        <v>0</v>
      </c>
      <c r="G332" s="10">
        <f t="shared" si="35"/>
        <v>0</v>
      </c>
      <c r="H332" s="10">
        <f t="shared" si="35"/>
        <v>0</v>
      </c>
      <c r="I332" s="10">
        <f t="shared" si="35"/>
        <v>0</v>
      </c>
      <c r="J332" s="10">
        <f t="shared" si="35"/>
        <v>0</v>
      </c>
      <c r="K332" s="10">
        <f t="shared" si="35"/>
        <v>0</v>
      </c>
      <c r="L332" s="15">
        <f t="shared" si="35"/>
        <v>0</v>
      </c>
      <c r="M332" s="10">
        <f t="shared" si="35"/>
        <v>0</v>
      </c>
      <c r="N332" s="10">
        <f t="shared" si="35"/>
        <v>0</v>
      </c>
      <c r="O332" s="10">
        <f t="shared" si="35"/>
        <v>0</v>
      </c>
      <c r="P332" s="12" t="e">
        <f>L332-#REF!</f>
        <v>#REF!</v>
      </c>
    </row>
    <row r="333" spans="1:16" ht="36">
      <c r="A333" s="266"/>
      <c r="B333" s="266"/>
      <c r="C333" s="9" t="s">
        <v>10</v>
      </c>
      <c r="D333" s="10">
        <f t="shared" si="32"/>
        <v>0</v>
      </c>
      <c r="E333" s="10">
        <f t="shared" si="35"/>
        <v>0</v>
      </c>
      <c r="F333" s="10">
        <f t="shared" si="35"/>
        <v>0</v>
      </c>
      <c r="G333" s="10">
        <f t="shared" si="35"/>
        <v>0</v>
      </c>
      <c r="H333" s="10">
        <f t="shared" si="35"/>
        <v>0</v>
      </c>
      <c r="I333" s="10">
        <f t="shared" si="35"/>
        <v>0</v>
      </c>
      <c r="J333" s="10">
        <f t="shared" si="35"/>
        <v>0</v>
      </c>
      <c r="K333" s="10">
        <f t="shared" si="35"/>
        <v>0</v>
      </c>
      <c r="L333" s="15">
        <f t="shared" si="35"/>
        <v>0</v>
      </c>
      <c r="M333" s="10">
        <f t="shared" si="35"/>
        <v>0</v>
      </c>
      <c r="N333" s="10">
        <f t="shared" si="35"/>
        <v>0</v>
      </c>
      <c r="O333" s="10">
        <f t="shared" si="35"/>
        <v>0</v>
      </c>
      <c r="P333" s="12" t="e">
        <f>L333-#REF!</f>
        <v>#REF!</v>
      </c>
    </row>
    <row r="334" spans="1:16">
      <c r="A334" s="266"/>
      <c r="B334" s="9"/>
      <c r="C334" s="9"/>
      <c r="D334" s="10">
        <f t="shared" si="32"/>
        <v>0</v>
      </c>
      <c r="E334" s="10">
        <f t="shared" si="35"/>
        <v>0</v>
      </c>
      <c r="F334" s="10">
        <f t="shared" si="35"/>
        <v>0</v>
      </c>
      <c r="G334" s="10">
        <f t="shared" si="35"/>
        <v>0</v>
      </c>
      <c r="H334" s="10">
        <f t="shared" si="35"/>
        <v>0</v>
      </c>
      <c r="I334" s="10">
        <f t="shared" si="35"/>
        <v>0</v>
      </c>
      <c r="J334" s="10">
        <f t="shared" si="35"/>
        <v>0</v>
      </c>
      <c r="K334" s="10">
        <f t="shared" si="35"/>
        <v>0</v>
      </c>
      <c r="L334" s="15">
        <f t="shared" si="35"/>
        <v>0</v>
      </c>
      <c r="M334" s="10">
        <f t="shared" si="35"/>
        <v>0</v>
      </c>
      <c r="N334" s="10">
        <f t="shared" si="35"/>
        <v>0</v>
      </c>
      <c r="O334" s="10">
        <f t="shared" si="35"/>
        <v>0</v>
      </c>
      <c r="P334" s="12" t="e">
        <f>L334-#REF!</f>
        <v>#REF!</v>
      </c>
    </row>
    <row r="335" spans="1:16">
      <c r="A335" s="266"/>
      <c r="B335" s="266" t="s">
        <v>12</v>
      </c>
      <c r="C335" s="266"/>
      <c r="D335" s="266"/>
      <c r="E335" s="266"/>
      <c r="F335" s="266"/>
      <c r="G335" s="266"/>
      <c r="H335" s="266"/>
      <c r="I335" s="266"/>
      <c r="J335" s="266"/>
      <c r="K335" s="266"/>
      <c r="L335" s="17"/>
      <c r="M335" s="9"/>
      <c r="N335" s="9"/>
      <c r="O335" s="9"/>
      <c r="P335" s="12" t="e">
        <f>L335-#REF!</f>
        <v>#REF!</v>
      </c>
    </row>
    <row r="336" spans="1:16">
      <c r="A336" s="266"/>
      <c r="B336" s="266" t="s">
        <v>13</v>
      </c>
      <c r="C336" s="9" t="s">
        <v>6</v>
      </c>
      <c r="D336" s="10">
        <f t="shared" ref="D336:D359" si="36">SUM(E336:O336)</f>
        <v>320</v>
      </c>
      <c r="E336" s="10">
        <f>SUM(E337:E341)</f>
        <v>320</v>
      </c>
      <c r="F336" s="10">
        <f t="shared" ref="F336:O336" si="37">SUM(F337:F341)</f>
        <v>0</v>
      </c>
      <c r="G336" s="10">
        <f t="shared" si="37"/>
        <v>0</v>
      </c>
      <c r="H336" s="10">
        <f t="shared" si="37"/>
        <v>0</v>
      </c>
      <c r="I336" s="10">
        <f t="shared" si="37"/>
        <v>0</v>
      </c>
      <c r="J336" s="10">
        <f t="shared" si="37"/>
        <v>0</v>
      </c>
      <c r="K336" s="10">
        <f t="shared" si="37"/>
        <v>0</v>
      </c>
      <c r="L336" s="15">
        <f t="shared" si="37"/>
        <v>0</v>
      </c>
      <c r="M336" s="10">
        <f t="shared" si="37"/>
        <v>0</v>
      </c>
      <c r="N336" s="10">
        <f t="shared" si="37"/>
        <v>0</v>
      </c>
      <c r="O336" s="10">
        <f t="shared" si="37"/>
        <v>0</v>
      </c>
      <c r="P336" s="12" t="e">
        <f>L336-#REF!</f>
        <v>#REF!</v>
      </c>
    </row>
    <row r="337" spans="1:16">
      <c r="A337" s="266"/>
      <c r="B337" s="266"/>
      <c r="C337" s="9" t="s">
        <v>7</v>
      </c>
      <c r="D337" s="10">
        <f t="shared" si="36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</row>
    <row r="338" spans="1:16" ht="24">
      <c r="A338" s="266"/>
      <c r="B338" s="266"/>
      <c r="C338" s="9" t="s">
        <v>8</v>
      </c>
      <c r="D338" s="10">
        <f t="shared" si="36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</row>
    <row r="339" spans="1:16" ht="24">
      <c r="A339" s="266"/>
      <c r="B339" s="266"/>
      <c r="C339" s="9" t="s">
        <v>9</v>
      </c>
      <c r="D339" s="10">
        <f t="shared" si="36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</row>
    <row r="340" spans="1:16" ht="36">
      <c r="A340" s="266"/>
      <c r="B340" s="266"/>
      <c r="C340" s="9" t="s">
        <v>10</v>
      </c>
      <c r="D340" s="10">
        <f t="shared" si="36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</row>
    <row r="341" spans="1:16">
      <c r="A341" s="266"/>
      <c r="B341" s="9"/>
      <c r="C341" s="9"/>
      <c r="D341" s="10">
        <f t="shared" si="36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</row>
    <row r="342" spans="1:16">
      <c r="A342" s="266"/>
      <c r="B342" s="266" t="s">
        <v>16</v>
      </c>
      <c r="C342" s="9" t="s">
        <v>6</v>
      </c>
      <c r="D342" s="10">
        <f t="shared" si="36"/>
        <v>21500</v>
      </c>
      <c r="E342" s="10">
        <f>SUM(E343:E347)</f>
        <v>0</v>
      </c>
      <c r="F342" s="10">
        <f t="shared" ref="F342:O342" si="38">SUM(F343:F347)</f>
        <v>0</v>
      </c>
      <c r="G342" s="10">
        <f t="shared" si="38"/>
        <v>0</v>
      </c>
      <c r="H342" s="10">
        <f t="shared" si="38"/>
        <v>0</v>
      </c>
      <c r="I342" s="10">
        <f t="shared" si="38"/>
        <v>0</v>
      </c>
      <c r="J342" s="10">
        <f t="shared" si="38"/>
        <v>1500</v>
      </c>
      <c r="K342" s="10">
        <f t="shared" si="38"/>
        <v>0</v>
      </c>
      <c r="L342" s="15">
        <f t="shared" si="38"/>
        <v>20000</v>
      </c>
      <c r="M342" s="10">
        <f t="shared" si="38"/>
        <v>0</v>
      </c>
      <c r="N342" s="10">
        <f t="shared" si="38"/>
        <v>0</v>
      </c>
      <c r="O342" s="10">
        <f t="shared" si="38"/>
        <v>0</v>
      </c>
      <c r="P342" s="12" t="e">
        <f>L342-#REF!</f>
        <v>#REF!</v>
      </c>
    </row>
    <row r="343" spans="1:16">
      <c r="A343" s="266"/>
      <c r="B343" s="266"/>
      <c r="C343" s="9" t="s">
        <v>7</v>
      </c>
      <c r="D343" s="10">
        <f t="shared" si="36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</row>
    <row r="344" spans="1:16" ht="24">
      <c r="A344" s="266"/>
      <c r="B344" s="266"/>
      <c r="C344" s="9" t="s">
        <v>8</v>
      </c>
      <c r="D344" s="10">
        <f t="shared" si="36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</row>
    <row r="345" spans="1:16" ht="24">
      <c r="A345" s="266"/>
      <c r="B345" s="266"/>
      <c r="C345" s="9" t="s">
        <v>9</v>
      </c>
      <c r="D345" s="10">
        <f t="shared" si="36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</row>
    <row r="346" spans="1:16" ht="36">
      <c r="A346" s="266"/>
      <c r="B346" s="266"/>
      <c r="C346" s="9" t="s">
        <v>10</v>
      </c>
      <c r="D346" s="10">
        <f t="shared" si="36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</row>
    <row r="347" spans="1:16">
      <c r="A347" s="266"/>
      <c r="B347" s="9"/>
      <c r="C347" s="9"/>
      <c r="D347" s="10">
        <f t="shared" si="36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</row>
    <row r="348" spans="1:16">
      <c r="A348" s="266"/>
      <c r="B348" s="266" t="s">
        <v>60</v>
      </c>
      <c r="C348" s="9" t="s">
        <v>6</v>
      </c>
      <c r="D348" s="10">
        <f t="shared" si="36"/>
        <v>0</v>
      </c>
      <c r="E348" s="10">
        <f>SUM(E349:E353)</f>
        <v>0</v>
      </c>
      <c r="F348" s="10">
        <f t="shared" ref="F348:O348" si="39">SUM(F349:F353)</f>
        <v>0</v>
      </c>
      <c r="G348" s="10">
        <f t="shared" si="39"/>
        <v>0</v>
      </c>
      <c r="H348" s="10">
        <f t="shared" si="39"/>
        <v>0</v>
      </c>
      <c r="I348" s="10">
        <f t="shared" si="39"/>
        <v>0</v>
      </c>
      <c r="J348" s="10">
        <f t="shared" si="39"/>
        <v>0</v>
      </c>
      <c r="K348" s="10">
        <f t="shared" si="39"/>
        <v>0</v>
      </c>
      <c r="L348" s="15">
        <f t="shared" si="39"/>
        <v>0</v>
      </c>
      <c r="M348" s="10">
        <f t="shared" si="39"/>
        <v>0</v>
      </c>
      <c r="N348" s="10">
        <f t="shared" si="39"/>
        <v>0</v>
      </c>
      <c r="O348" s="10">
        <f t="shared" si="39"/>
        <v>0</v>
      </c>
      <c r="P348" s="12" t="e">
        <f>L348-#REF!</f>
        <v>#REF!</v>
      </c>
    </row>
    <row r="349" spans="1:16">
      <c r="A349" s="266"/>
      <c r="B349" s="266"/>
      <c r="C349" s="9" t="s">
        <v>7</v>
      </c>
      <c r="D349" s="10">
        <f t="shared" si="36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</row>
    <row r="350" spans="1:16" ht="24">
      <c r="A350" s="266"/>
      <c r="B350" s="266"/>
      <c r="C350" s="9" t="s">
        <v>8</v>
      </c>
      <c r="D350" s="10">
        <f t="shared" si="36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</row>
    <row r="351" spans="1:16" ht="24">
      <c r="A351" s="266"/>
      <c r="B351" s="266"/>
      <c r="C351" s="9" t="s">
        <v>9</v>
      </c>
      <c r="D351" s="10">
        <f t="shared" si="36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</row>
    <row r="352" spans="1:16" ht="36">
      <c r="A352" s="266"/>
      <c r="B352" s="266"/>
      <c r="C352" s="9" t="s">
        <v>10</v>
      </c>
      <c r="D352" s="10">
        <f t="shared" si="36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</row>
    <row r="353" spans="1:16">
      <c r="A353" s="9"/>
      <c r="B353" s="9"/>
      <c r="C353" s="9"/>
      <c r="D353" s="10">
        <f t="shared" si="36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</row>
    <row r="354" spans="1:16">
      <c r="A354" s="266" t="s">
        <v>63</v>
      </c>
      <c r="B354" s="266"/>
      <c r="C354" s="9" t="s">
        <v>6</v>
      </c>
      <c r="D354" s="10">
        <f t="shared" si="36"/>
        <v>220</v>
      </c>
      <c r="E354" s="10">
        <f t="shared" ref="E354:O359" si="40">E361+E367</f>
        <v>220</v>
      </c>
      <c r="F354" s="10">
        <f t="shared" si="40"/>
        <v>0</v>
      </c>
      <c r="G354" s="10">
        <f t="shared" si="40"/>
        <v>0</v>
      </c>
      <c r="H354" s="10">
        <f t="shared" si="40"/>
        <v>0</v>
      </c>
      <c r="I354" s="10">
        <f t="shared" si="40"/>
        <v>0</v>
      </c>
      <c r="J354" s="10">
        <f t="shared" si="40"/>
        <v>0</v>
      </c>
      <c r="K354" s="10">
        <f t="shared" si="40"/>
        <v>0</v>
      </c>
      <c r="L354" s="15">
        <f t="shared" si="40"/>
        <v>0</v>
      </c>
      <c r="M354" s="10">
        <f t="shared" si="40"/>
        <v>0</v>
      </c>
      <c r="N354" s="10">
        <f t="shared" si="40"/>
        <v>0</v>
      </c>
      <c r="O354" s="10">
        <f t="shared" si="40"/>
        <v>0</v>
      </c>
      <c r="P354" s="12" t="e">
        <f>L354-#REF!</f>
        <v>#REF!</v>
      </c>
    </row>
    <row r="355" spans="1:16">
      <c r="A355" s="266"/>
      <c r="B355" s="266"/>
      <c r="C355" s="9" t="s">
        <v>7</v>
      </c>
      <c r="D355" s="10">
        <f t="shared" si="36"/>
        <v>220</v>
      </c>
      <c r="E355" s="10">
        <f t="shared" si="40"/>
        <v>220</v>
      </c>
      <c r="F355" s="10">
        <f t="shared" si="40"/>
        <v>0</v>
      </c>
      <c r="G355" s="10">
        <f t="shared" si="40"/>
        <v>0</v>
      </c>
      <c r="H355" s="10">
        <f t="shared" si="40"/>
        <v>0</v>
      </c>
      <c r="I355" s="10">
        <f t="shared" si="40"/>
        <v>0</v>
      </c>
      <c r="J355" s="10">
        <f t="shared" si="40"/>
        <v>0</v>
      </c>
      <c r="K355" s="10">
        <f t="shared" si="40"/>
        <v>0</v>
      </c>
      <c r="L355" s="15">
        <f t="shared" si="40"/>
        <v>0</v>
      </c>
      <c r="M355" s="10">
        <f t="shared" si="40"/>
        <v>0</v>
      </c>
      <c r="N355" s="10">
        <f t="shared" si="40"/>
        <v>0</v>
      </c>
      <c r="O355" s="10">
        <f t="shared" si="40"/>
        <v>0</v>
      </c>
      <c r="P355" s="12" t="e">
        <f>L355-#REF!</f>
        <v>#REF!</v>
      </c>
    </row>
    <row r="356" spans="1:16" ht="24">
      <c r="A356" s="266"/>
      <c r="B356" s="266"/>
      <c r="C356" s="9" t="s">
        <v>8</v>
      </c>
      <c r="D356" s="10">
        <f t="shared" si="36"/>
        <v>0</v>
      </c>
      <c r="E356" s="10">
        <f t="shared" si="40"/>
        <v>0</v>
      </c>
      <c r="F356" s="10">
        <f t="shared" si="40"/>
        <v>0</v>
      </c>
      <c r="G356" s="10">
        <f t="shared" si="40"/>
        <v>0</v>
      </c>
      <c r="H356" s="10">
        <f t="shared" si="40"/>
        <v>0</v>
      </c>
      <c r="I356" s="10">
        <f t="shared" si="40"/>
        <v>0</v>
      </c>
      <c r="J356" s="10">
        <f t="shared" si="40"/>
        <v>0</v>
      </c>
      <c r="K356" s="10">
        <f t="shared" si="40"/>
        <v>0</v>
      </c>
      <c r="L356" s="15">
        <f t="shared" si="40"/>
        <v>0</v>
      </c>
      <c r="M356" s="10">
        <f t="shared" si="40"/>
        <v>0</v>
      </c>
      <c r="N356" s="10">
        <f t="shared" si="40"/>
        <v>0</v>
      </c>
      <c r="O356" s="10">
        <f t="shared" si="40"/>
        <v>0</v>
      </c>
      <c r="P356" s="12" t="e">
        <f>L356-#REF!</f>
        <v>#REF!</v>
      </c>
    </row>
    <row r="357" spans="1:16" ht="24">
      <c r="A357" s="266"/>
      <c r="B357" s="266"/>
      <c r="C357" s="9" t="s">
        <v>9</v>
      </c>
      <c r="D357" s="10">
        <f t="shared" si="36"/>
        <v>0</v>
      </c>
      <c r="E357" s="10">
        <f t="shared" si="40"/>
        <v>0</v>
      </c>
      <c r="F357" s="10">
        <f t="shared" si="40"/>
        <v>0</v>
      </c>
      <c r="G357" s="10">
        <f t="shared" si="40"/>
        <v>0</v>
      </c>
      <c r="H357" s="10">
        <f t="shared" si="40"/>
        <v>0</v>
      </c>
      <c r="I357" s="10">
        <f t="shared" si="40"/>
        <v>0</v>
      </c>
      <c r="J357" s="10">
        <f t="shared" si="40"/>
        <v>0</v>
      </c>
      <c r="K357" s="10">
        <f t="shared" si="40"/>
        <v>0</v>
      </c>
      <c r="L357" s="15">
        <f t="shared" si="40"/>
        <v>0</v>
      </c>
      <c r="M357" s="10">
        <f t="shared" si="40"/>
        <v>0</v>
      </c>
      <c r="N357" s="10">
        <f t="shared" si="40"/>
        <v>0</v>
      </c>
      <c r="O357" s="10">
        <f t="shared" si="40"/>
        <v>0</v>
      </c>
      <c r="P357" s="12" t="e">
        <f>L357-#REF!</f>
        <v>#REF!</v>
      </c>
    </row>
    <row r="358" spans="1:16" ht="36">
      <c r="A358" s="266"/>
      <c r="B358" s="266"/>
      <c r="C358" s="9" t="s">
        <v>10</v>
      </c>
      <c r="D358" s="10">
        <f t="shared" si="36"/>
        <v>0</v>
      </c>
      <c r="E358" s="10">
        <f t="shared" si="40"/>
        <v>0</v>
      </c>
      <c r="F358" s="10">
        <f t="shared" si="40"/>
        <v>0</v>
      </c>
      <c r="G358" s="10">
        <f t="shared" si="40"/>
        <v>0</v>
      </c>
      <c r="H358" s="10">
        <f t="shared" si="40"/>
        <v>0</v>
      </c>
      <c r="I358" s="10">
        <f t="shared" si="40"/>
        <v>0</v>
      </c>
      <c r="J358" s="10">
        <f t="shared" si="40"/>
        <v>0</v>
      </c>
      <c r="K358" s="10">
        <f t="shared" si="40"/>
        <v>0</v>
      </c>
      <c r="L358" s="15">
        <f t="shared" si="40"/>
        <v>0</v>
      </c>
      <c r="M358" s="10">
        <f t="shared" si="40"/>
        <v>0</v>
      </c>
      <c r="N358" s="10">
        <f t="shared" si="40"/>
        <v>0</v>
      </c>
      <c r="O358" s="10">
        <f t="shared" si="40"/>
        <v>0</v>
      </c>
      <c r="P358" s="12" t="e">
        <f>L358-#REF!</f>
        <v>#REF!</v>
      </c>
    </row>
    <row r="359" spans="1:16">
      <c r="A359" s="266"/>
      <c r="B359" s="9"/>
      <c r="C359" s="9"/>
      <c r="D359" s="10">
        <f t="shared" si="36"/>
        <v>0</v>
      </c>
      <c r="E359" s="10">
        <f t="shared" si="40"/>
        <v>0</v>
      </c>
      <c r="F359" s="10">
        <f t="shared" si="40"/>
        <v>0</v>
      </c>
      <c r="G359" s="10">
        <f t="shared" si="40"/>
        <v>0</v>
      </c>
      <c r="H359" s="10">
        <f t="shared" si="40"/>
        <v>0</v>
      </c>
      <c r="I359" s="10">
        <f t="shared" si="40"/>
        <v>0</v>
      </c>
      <c r="J359" s="10">
        <f t="shared" si="40"/>
        <v>0</v>
      </c>
      <c r="K359" s="10">
        <f t="shared" si="40"/>
        <v>0</v>
      </c>
      <c r="L359" s="15">
        <f t="shared" si="40"/>
        <v>0</v>
      </c>
      <c r="M359" s="10">
        <f t="shared" si="40"/>
        <v>0</v>
      </c>
      <c r="N359" s="10">
        <f t="shared" si="40"/>
        <v>0</v>
      </c>
      <c r="O359" s="10">
        <f t="shared" si="40"/>
        <v>0</v>
      </c>
      <c r="P359" s="12" t="e">
        <f>L359-#REF!</f>
        <v>#REF!</v>
      </c>
    </row>
    <row r="360" spans="1:16">
      <c r="A360" s="266"/>
      <c r="B360" s="266" t="s">
        <v>12</v>
      </c>
      <c r="C360" s="266"/>
      <c r="D360" s="266"/>
      <c r="E360" s="266"/>
      <c r="F360" s="266"/>
      <c r="G360" s="266"/>
      <c r="H360" s="266"/>
      <c r="I360" s="266"/>
      <c r="J360" s="266"/>
      <c r="K360" s="266"/>
      <c r="L360" s="17"/>
      <c r="M360" s="9"/>
      <c r="N360" s="9"/>
      <c r="O360" s="9"/>
      <c r="P360" s="12" t="e">
        <f>L360-#REF!</f>
        <v>#REF!</v>
      </c>
    </row>
    <row r="361" spans="1:16">
      <c r="A361" s="266"/>
      <c r="B361" s="266" t="s">
        <v>13</v>
      </c>
      <c r="C361" s="9" t="s">
        <v>6</v>
      </c>
      <c r="D361" s="10">
        <f t="shared" ref="D361:D378" si="41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</row>
    <row r="362" spans="1:16">
      <c r="A362" s="266"/>
      <c r="B362" s="266"/>
      <c r="C362" s="9" t="s">
        <v>7</v>
      </c>
      <c r="D362" s="10">
        <f t="shared" si="41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</row>
    <row r="363" spans="1:16" ht="24">
      <c r="A363" s="266"/>
      <c r="B363" s="266"/>
      <c r="C363" s="9" t="s">
        <v>8</v>
      </c>
      <c r="D363" s="10">
        <f t="shared" si="41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</row>
    <row r="364" spans="1:16" ht="24">
      <c r="A364" s="266"/>
      <c r="B364" s="266"/>
      <c r="C364" s="9" t="s">
        <v>9</v>
      </c>
      <c r="D364" s="10">
        <f t="shared" si="41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</row>
    <row r="365" spans="1:16" ht="36">
      <c r="A365" s="266"/>
      <c r="B365" s="266"/>
      <c r="C365" s="9" t="s">
        <v>10</v>
      </c>
      <c r="D365" s="10">
        <f t="shared" si="41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</row>
    <row r="366" spans="1:16">
      <c r="A366" s="266"/>
      <c r="B366" s="9"/>
      <c r="C366" s="9"/>
      <c r="D366" s="10">
        <f t="shared" si="41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</row>
    <row r="367" spans="1:16">
      <c r="A367" s="266"/>
      <c r="B367" s="266" t="s">
        <v>16</v>
      </c>
      <c r="C367" s="9" t="s">
        <v>6</v>
      </c>
      <c r="D367" s="10">
        <f t="shared" si="41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</row>
    <row r="368" spans="1:16">
      <c r="A368" s="266"/>
      <c r="B368" s="266"/>
      <c r="C368" s="9" t="s">
        <v>7</v>
      </c>
      <c r="D368" s="10">
        <f t="shared" si="41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</row>
    <row r="369" spans="1:16" ht="24">
      <c r="A369" s="266"/>
      <c r="B369" s="266"/>
      <c r="C369" s="9" t="s">
        <v>8</v>
      </c>
      <c r="D369" s="10">
        <f t="shared" si="41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</row>
    <row r="370" spans="1:16" ht="24">
      <c r="A370" s="266"/>
      <c r="B370" s="266"/>
      <c r="C370" s="9" t="s">
        <v>9</v>
      </c>
      <c r="D370" s="10">
        <f t="shared" si="41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</row>
    <row r="371" spans="1:16" ht="36">
      <c r="A371" s="266"/>
      <c r="B371" s="266"/>
      <c r="C371" s="9" t="s">
        <v>10</v>
      </c>
      <c r="D371" s="10">
        <f t="shared" si="41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</row>
    <row r="372" spans="1:16">
      <c r="A372" s="9"/>
      <c r="B372" s="9"/>
      <c r="C372" s="9"/>
      <c r="D372" s="10">
        <f t="shared" si="41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</row>
    <row r="373" spans="1:16">
      <c r="A373" s="266" t="s">
        <v>64</v>
      </c>
      <c r="B373" s="266"/>
      <c r="C373" s="9" t="s">
        <v>6</v>
      </c>
      <c r="D373" s="10">
        <f t="shared" si="41"/>
        <v>353.6</v>
      </c>
      <c r="E373" s="10">
        <f t="shared" ref="E373:O378" si="42">E380+E386</f>
        <v>270</v>
      </c>
      <c r="F373" s="10">
        <f t="shared" si="42"/>
        <v>0</v>
      </c>
      <c r="G373" s="10">
        <f t="shared" si="42"/>
        <v>0</v>
      </c>
      <c r="H373" s="10">
        <f t="shared" si="42"/>
        <v>0</v>
      </c>
      <c r="I373" s="10">
        <f t="shared" si="42"/>
        <v>83.6</v>
      </c>
      <c r="J373" s="10">
        <f t="shared" si="42"/>
        <v>0</v>
      </c>
      <c r="K373" s="10">
        <f t="shared" si="42"/>
        <v>0</v>
      </c>
      <c r="L373" s="15">
        <f t="shared" si="42"/>
        <v>0</v>
      </c>
      <c r="M373" s="10">
        <f t="shared" si="42"/>
        <v>0</v>
      </c>
      <c r="N373" s="10">
        <f t="shared" si="42"/>
        <v>0</v>
      </c>
      <c r="O373" s="10">
        <f t="shared" si="42"/>
        <v>0</v>
      </c>
      <c r="P373" s="12" t="e">
        <f>L373-#REF!</f>
        <v>#REF!</v>
      </c>
    </row>
    <row r="374" spans="1:16">
      <c r="A374" s="266"/>
      <c r="B374" s="266"/>
      <c r="C374" s="9" t="s">
        <v>7</v>
      </c>
      <c r="D374" s="10">
        <f t="shared" si="41"/>
        <v>353.6</v>
      </c>
      <c r="E374" s="10">
        <f t="shared" si="42"/>
        <v>270</v>
      </c>
      <c r="F374" s="10">
        <f t="shared" si="42"/>
        <v>0</v>
      </c>
      <c r="G374" s="10">
        <f t="shared" si="42"/>
        <v>0</v>
      </c>
      <c r="H374" s="10">
        <f t="shared" si="42"/>
        <v>0</v>
      </c>
      <c r="I374" s="10">
        <f t="shared" si="42"/>
        <v>83.6</v>
      </c>
      <c r="J374" s="10">
        <f t="shared" si="42"/>
        <v>0</v>
      </c>
      <c r="K374" s="10">
        <f t="shared" si="42"/>
        <v>0</v>
      </c>
      <c r="L374" s="15">
        <f t="shared" si="42"/>
        <v>0</v>
      </c>
      <c r="M374" s="10">
        <f t="shared" si="42"/>
        <v>0</v>
      </c>
      <c r="N374" s="10">
        <f t="shared" si="42"/>
        <v>0</v>
      </c>
      <c r="O374" s="10">
        <f t="shared" si="42"/>
        <v>0</v>
      </c>
      <c r="P374" s="12" t="e">
        <f>L374-#REF!</f>
        <v>#REF!</v>
      </c>
    </row>
    <row r="375" spans="1:16" ht="24">
      <c r="A375" s="266"/>
      <c r="B375" s="266"/>
      <c r="C375" s="9" t="s">
        <v>8</v>
      </c>
      <c r="D375" s="10">
        <f t="shared" si="41"/>
        <v>0</v>
      </c>
      <c r="E375" s="10">
        <f t="shared" si="42"/>
        <v>0</v>
      </c>
      <c r="F375" s="10">
        <f t="shared" si="42"/>
        <v>0</v>
      </c>
      <c r="G375" s="10">
        <f t="shared" si="42"/>
        <v>0</v>
      </c>
      <c r="H375" s="10">
        <f t="shared" si="42"/>
        <v>0</v>
      </c>
      <c r="I375" s="10">
        <f t="shared" si="42"/>
        <v>0</v>
      </c>
      <c r="J375" s="10">
        <f t="shared" si="42"/>
        <v>0</v>
      </c>
      <c r="K375" s="10">
        <f t="shared" si="42"/>
        <v>0</v>
      </c>
      <c r="L375" s="15">
        <f t="shared" si="42"/>
        <v>0</v>
      </c>
      <c r="M375" s="10">
        <f t="shared" si="42"/>
        <v>0</v>
      </c>
      <c r="N375" s="10">
        <f t="shared" si="42"/>
        <v>0</v>
      </c>
      <c r="O375" s="10">
        <f t="shared" si="42"/>
        <v>0</v>
      </c>
      <c r="P375" s="12" t="e">
        <f>L375-#REF!</f>
        <v>#REF!</v>
      </c>
    </row>
    <row r="376" spans="1:16" ht="24">
      <c r="A376" s="266"/>
      <c r="B376" s="266"/>
      <c r="C376" s="9" t="s">
        <v>9</v>
      </c>
      <c r="D376" s="10">
        <f t="shared" si="41"/>
        <v>0</v>
      </c>
      <c r="E376" s="10">
        <f t="shared" si="42"/>
        <v>0</v>
      </c>
      <c r="F376" s="10">
        <f t="shared" si="42"/>
        <v>0</v>
      </c>
      <c r="G376" s="10">
        <f t="shared" si="42"/>
        <v>0</v>
      </c>
      <c r="H376" s="10">
        <f t="shared" si="42"/>
        <v>0</v>
      </c>
      <c r="I376" s="10">
        <f t="shared" si="42"/>
        <v>0</v>
      </c>
      <c r="J376" s="10">
        <f t="shared" si="42"/>
        <v>0</v>
      </c>
      <c r="K376" s="10">
        <f t="shared" si="42"/>
        <v>0</v>
      </c>
      <c r="L376" s="15">
        <f t="shared" si="42"/>
        <v>0</v>
      </c>
      <c r="M376" s="10">
        <f t="shared" si="42"/>
        <v>0</v>
      </c>
      <c r="N376" s="10">
        <f t="shared" si="42"/>
        <v>0</v>
      </c>
      <c r="O376" s="10">
        <f t="shared" si="42"/>
        <v>0</v>
      </c>
      <c r="P376" s="12" t="e">
        <f>L376-#REF!</f>
        <v>#REF!</v>
      </c>
    </row>
    <row r="377" spans="1:16" ht="36">
      <c r="A377" s="266"/>
      <c r="B377" s="266"/>
      <c r="C377" s="9" t="s">
        <v>10</v>
      </c>
      <c r="D377" s="10">
        <f t="shared" si="41"/>
        <v>0</v>
      </c>
      <c r="E377" s="10">
        <f t="shared" si="42"/>
        <v>0</v>
      </c>
      <c r="F377" s="10">
        <f t="shared" si="42"/>
        <v>0</v>
      </c>
      <c r="G377" s="10">
        <f t="shared" si="42"/>
        <v>0</v>
      </c>
      <c r="H377" s="10">
        <f t="shared" si="42"/>
        <v>0</v>
      </c>
      <c r="I377" s="10">
        <f t="shared" si="42"/>
        <v>0</v>
      </c>
      <c r="J377" s="10">
        <f t="shared" si="42"/>
        <v>0</v>
      </c>
      <c r="K377" s="10">
        <f t="shared" si="42"/>
        <v>0</v>
      </c>
      <c r="L377" s="15">
        <f t="shared" si="42"/>
        <v>0</v>
      </c>
      <c r="M377" s="10">
        <f t="shared" si="42"/>
        <v>0</v>
      </c>
      <c r="N377" s="10">
        <f t="shared" si="42"/>
        <v>0</v>
      </c>
      <c r="O377" s="10">
        <f t="shared" si="42"/>
        <v>0</v>
      </c>
      <c r="P377" s="12" t="e">
        <f>L377-#REF!</f>
        <v>#REF!</v>
      </c>
    </row>
    <row r="378" spans="1:16">
      <c r="A378" s="266"/>
      <c r="B378" s="9"/>
      <c r="C378" s="9"/>
      <c r="D378" s="10">
        <f t="shared" si="41"/>
        <v>0</v>
      </c>
      <c r="E378" s="10">
        <f t="shared" si="42"/>
        <v>0</v>
      </c>
      <c r="F378" s="10">
        <f t="shared" si="42"/>
        <v>0</v>
      </c>
      <c r="G378" s="10">
        <f t="shared" si="42"/>
        <v>0</v>
      </c>
      <c r="H378" s="10">
        <f t="shared" si="42"/>
        <v>0</v>
      </c>
      <c r="I378" s="10">
        <f t="shared" si="42"/>
        <v>0</v>
      </c>
      <c r="J378" s="10">
        <f t="shared" si="42"/>
        <v>0</v>
      </c>
      <c r="K378" s="10">
        <f t="shared" si="42"/>
        <v>0</v>
      </c>
      <c r="L378" s="15">
        <f t="shared" si="42"/>
        <v>0</v>
      </c>
      <c r="M378" s="10">
        <f t="shared" si="42"/>
        <v>0</v>
      </c>
      <c r="N378" s="10">
        <f t="shared" si="42"/>
        <v>0</v>
      </c>
      <c r="O378" s="10">
        <f t="shared" si="42"/>
        <v>0</v>
      </c>
      <c r="P378" s="12" t="e">
        <f>L378-#REF!</f>
        <v>#REF!</v>
      </c>
    </row>
    <row r="379" spans="1:16">
      <c r="A379" s="266"/>
      <c r="B379" s="266" t="s">
        <v>12</v>
      </c>
      <c r="C379" s="266"/>
      <c r="D379" s="266"/>
      <c r="E379" s="266"/>
      <c r="F379" s="266"/>
      <c r="G379" s="266"/>
      <c r="H379" s="266"/>
      <c r="I379" s="266"/>
      <c r="J379" s="266"/>
      <c r="K379" s="266"/>
      <c r="L379" s="17"/>
      <c r="M379" s="9"/>
      <c r="N379" s="9"/>
      <c r="O379" s="9"/>
      <c r="P379" s="12" t="e">
        <f>L379-#REF!</f>
        <v>#REF!</v>
      </c>
    </row>
    <row r="380" spans="1:16">
      <c r="A380" s="266"/>
      <c r="B380" s="266" t="s">
        <v>13</v>
      </c>
      <c r="C380" s="9" t="s">
        <v>6</v>
      </c>
      <c r="D380" s="10">
        <f t="shared" ref="D380:D397" si="43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</row>
    <row r="381" spans="1:16">
      <c r="A381" s="266"/>
      <c r="B381" s="266"/>
      <c r="C381" s="9" t="s">
        <v>7</v>
      </c>
      <c r="D381" s="10">
        <f t="shared" si="43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</row>
    <row r="382" spans="1:16" ht="24">
      <c r="A382" s="266"/>
      <c r="B382" s="266"/>
      <c r="C382" s="9" t="s">
        <v>8</v>
      </c>
      <c r="D382" s="10">
        <f t="shared" si="43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</row>
    <row r="383" spans="1:16" ht="24">
      <c r="A383" s="266"/>
      <c r="B383" s="266"/>
      <c r="C383" s="9" t="s">
        <v>9</v>
      </c>
      <c r="D383" s="10">
        <f t="shared" si="43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</row>
    <row r="384" spans="1:16" ht="36">
      <c r="A384" s="266"/>
      <c r="B384" s="266"/>
      <c r="C384" s="9" t="s">
        <v>10</v>
      </c>
      <c r="D384" s="10">
        <f t="shared" si="43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</row>
    <row r="385" spans="1:16">
      <c r="A385" s="266"/>
      <c r="B385" s="9"/>
      <c r="C385" s="9"/>
      <c r="D385" s="10">
        <f t="shared" si="43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</row>
    <row r="386" spans="1:16">
      <c r="A386" s="266"/>
      <c r="B386" s="266" t="s">
        <v>16</v>
      </c>
      <c r="C386" s="9" t="s">
        <v>6</v>
      </c>
      <c r="D386" s="10">
        <f t="shared" si="43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</row>
    <row r="387" spans="1:16">
      <c r="A387" s="266"/>
      <c r="B387" s="266"/>
      <c r="C387" s="9" t="s">
        <v>7</v>
      </c>
      <c r="D387" s="10">
        <f t="shared" si="43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</row>
    <row r="388" spans="1:16" ht="24">
      <c r="A388" s="266"/>
      <c r="B388" s="266"/>
      <c r="C388" s="9" t="s">
        <v>8</v>
      </c>
      <c r="D388" s="10">
        <f t="shared" si="43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</row>
    <row r="389" spans="1:16" ht="24">
      <c r="A389" s="266"/>
      <c r="B389" s="266"/>
      <c r="C389" s="9" t="s">
        <v>9</v>
      </c>
      <c r="D389" s="10">
        <f t="shared" si="43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</row>
    <row r="390" spans="1:16" ht="36">
      <c r="A390" s="266"/>
      <c r="B390" s="266"/>
      <c r="C390" s="9" t="s">
        <v>10</v>
      </c>
      <c r="D390" s="10">
        <f t="shared" si="43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</row>
    <row r="391" spans="1:16">
      <c r="A391" s="9"/>
      <c r="B391" s="9"/>
      <c r="C391" s="9"/>
      <c r="D391" s="10">
        <f t="shared" si="43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</row>
    <row r="392" spans="1:16">
      <c r="A392" s="266" t="s">
        <v>65</v>
      </c>
      <c r="B392" s="266"/>
      <c r="C392" s="9" t="s">
        <v>6</v>
      </c>
      <c r="D392" s="10">
        <f t="shared" si="43"/>
        <v>10520</v>
      </c>
      <c r="E392" s="10">
        <f t="shared" ref="E392:O397" si="44">E399+E405</f>
        <v>520</v>
      </c>
      <c r="F392" s="10">
        <f t="shared" si="44"/>
        <v>0</v>
      </c>
      <c r="G392" s="10">
        <f t="shared" si="44"/>
        <v>0</v>
      </c>
      <c r="H392" s="10">
        <f t="shared" si="44"/>
        <v>0</v>
      </c>
      <c r="I392" s="10">
        <f t="shared" si="44"/>
        <v>0</v>
      </c>
      <c r="J392" s="10">
        <f t="shared" si="44"/>
        <v>10000</v>
      </c>
      <c r="K392" s="10">
        <f t="shared" si="44"/>
        <v>0</v>
      </c>
      <c r="L392" s="15">
        <f t="shared" si="44"/>
        <v>0</v>
      </c>
      <c r="M392" s="10">
        <f t="shared" si="44"/>
        <v>0</v>
      </c>
      <c r="N392" s="10">
        <f t="shared" si="44"/>
        <v>0</v>
      </c>
      <c r="O392" s="10">
        <f t="shared" si="44"/>
        <v>0</v>
      </c>
      <c r="P392" s="12" t="e">
        <f>L392-#REF!</f>
        <v>#REF!</v>
      </c>
    </row>
    <row r="393" spans="1:16">
      <c r="A393" s="266"/>
      <c r="B393" s="266"/>
      <c r="C393" s="9" t="s">
        <v>7</v>
      </c>
      <c r="D393" s="10">
        <f t="shared" si="43"/>
        <v>520</v>
      </c>
      <c r="E393" s="10">
        <f t="shared" si="44"/>
        <v>520</v>
      </c>
      <c r="F393" s="10">
        <f t="shared" si="44"/>
        <v>0</v>
      </c>
      <c r="G393" s="10">
        <f t="shared" si="44"/>
        <v>0</v>
      </c>
      <c r="H393" s="10">
        <f t="shared" si="44"/>
        <v>0</v>
      </c>
      <c r="I393" s="10">
        <f t="shared" si="44"/>
        <v>0</v>
      </c>
      <c r="J393" s="10">
        <f t="shared" si="44"/>
        <v>0</v>
      </c>
      <c r="K393" s="10">
        <f t="shared" si="44"/>
        <v>0</v>
      </c>
      <c r="L393" s="15">
        <f t="shared" si="44"/>
        <v>0</v>
      </c>
      <c r="M393" s="10">
        <f t="shared" si="44"/>
        <v>0</v>
      </c>
      <c r="N393" s="10">
        <f t="shared" si="44"/>
        <v>0</v>
      </c>
      <c r="O393" s="10">
        <f t="shared" si="44"/>
        <v>0</v>
      </c>
      <c r="P393" s="12" t="e">
        <f>L393-#REF!</f>
        <v>#REF!</v>
      </c>
    </row>
    <row r="394" spans="1:16" ht="24">
      <c r="A394" s="266"/>
      <c r="B394" s="266"/>
      <c r="C394" s="9" t="s">
        <v>8</v>
      </c>
      <c r="D394" s="10">
        <f t="shared" si="43"/>
        <v>0</v>
      </c>
      <c r="E394" s="10">
        <f t="shared" si="44"/>
        <v>0</v>
      </c>
      <c r="F394" s="10">
        <f t="shared" si="44"/>
        <v>0</v>
      </c>
      <c r="G394" s="10">
        <f t="shared" si="44"/>
        <v>0</v>
      </c>
      <c r="H394" s="10">
        <f t="shared" si="44"/>
        <v>0</v>
      </c>
      <c r="I394" s="10">
        <f t="shared" si="44"/>
        <v>0</v>
      </c>
      <c r="J394" s="10">
        <f t="shared" si="44"/>
        <v>0</v>
      </c>
      <c r="K394" s="10">
        <f t="shared" si="44"/>
        <v>0</v>
      </c>
      <c r="L394" s="15">
        <f t="shared" si="44"/>
        <v>0</v>
      </c>
      <c r="M394" s="10">
        <f t="shared" si="44"/>
        <v>0</v>
      </c>
      <c r="N394" s="10">
        <f t="shared" si="44"/>
        <v>0</v>
      </c>
      <c r="O394" s="10">
        <f t="shared" si="44"/>
        <v>0</v>
      </c>
      <c r="P394" s="12" t="e">
        <f>L394-#REF!</f>
        <v>#REF!</v>
      </c>
    </row>
    <row r="395" spans="1:16" ht="24">
      <c r="A395" s="266"/>
      <c r="B395" s="266"/>
      <c r="C395" s="9" t="s">
        <v>9</v>
      </c>
      <c r="D395" s="10">
        <f t="shared" si="43"/>
        <v>0</v>
      </c>
      <c r="E395" s="10">
        <f t="shared" si="44"/>
        <v>0</v>
      </c>
      <c r="F395" s="10">
        <f t="shared" si="44"/>
        <v>0</v>
      </c>
      <c r="G395" s="10">
        <f t="shared" si="44"/>
        <v>0</v>
      </c>
      <c r="H395" s="10">
        <f t="shared" si="44"/>
        <v>0</v>
      </c>
      <c r="I395" s="10">
        <f t="shared" si="44"/>
        <v>0</v>
      </c>
      <c r="J395" s="10">
        <f t="shared" si="44"/>
        <v>0</v>
      </c>
      <c r="K395" s="10">
        <f t="shared" si="44"/>
        <v>0</v>
      </c>
      <c r="L395" s="15">
        <f t="shared" si="44"/>
        <v>0</v>
      </c>
      <c r="M395" s="10">
        <f t="shared" si="44"/>
        <v>0</v>
      </c>
      <c r="N395" s="10">
        <f t="shared" si="44"/>
        <v>0</v>
      </c>
      <c r="O395" s="10">
        <f t="shared" si="44"/>
        <v>0</v>
      </c>
      <c r="P395" s="12" t="e">
        <f>L395-#REF!</f>
        <v>#REF!</v>
      </c>
    </row>
    <row r="396" spans="1:16" ht="36">
      <c r="A396" s="266"/>
      <c r="B396" s="266"/>
      <c r="C396" s="9" t="s">
        <v>10</v>
      </c>
      <c r="D396" s="10">
        <f t="shared" si="43"/>
        <v>0</v>
      </c>
      <c r="E396" s="10">
        <f t="shared" si="44"/>
        <v>0</v>
      </c>
      <c r="F396" s="10">
        <f t="shared" si="44"/>
        <v>0</v>
      </c>
      <c r="G396" s="10">
        <f t="shared" si="44"/>
        <v>0</v>
      </c>
      <c r="H396" s="10">
        <f t="shared" si="44"/>
        <v>0</v>
      </c>
      <c r="I396" s="10">
        <f t="shared" si="44"/>
        <v>0</v>
      </c>
      <c r="J396" s="10">
        <f t="shared" si="44"/>
        <v>0</v>
      </c>
      <c r="K396" s="10">
        <f t="shared" si="44"/>
        <v>0</v>
      </c>
      <c r="L396" s="15">
        <f t="shared" si="44"/>
        <v>0</v>
      </c>
      <c r="M396" s="10">
        <f t="shared" si="44"/>
        <v>0</v>
      </c>
      <c r="N396" s="10">
        <f t="shared" si="44"/>
        <v>0</v>
      </c>
      <c r="O396" s="10">
        <f t="shared" si="44"/>
        <v>0</v>
      </c>
      <c r="P396" s="12" t="e">
        <f>L396-#REF!</f>
        <v>#REF!</v>
      </c>
    </row>
    <row r="397" spans="1:16" ht="72">
      <c r="A397" s="266"/>
      <c r="B397" s="266"/>
      <c r="C397" s="9" t="s">
        <v>11</v>
      </c>
      <c r="D397" s="10">
        <f t="shared" si="43"/>
        <v>10000</v>
      </c>
      <c r="E397" s="10">
        <f t="shared" si="44"/>
        <v>0</v>
      </c>
      <c r="F397" s="10">
        <f t="shared" si="44"/>
        <v>0</v>
      </c>
      <c r="G397" s="10">
        <f t="shared" si="44"/>
        <v>0</v>
      </c>
      <c r="H397" s="10">
        <f t="shared" si="44"/>
        <v>0</v>
      </c>
      <c r="I397" s="10">
        <f t="shared" si="44"/>
        <v>0</v>
      </c>
      <c r="J397" s="10">
        <f t="shared" si="44"/>
        <v>10000</v>
      </c>
      <c r="K397" s="10">
        <f t="shared" si="44"/>
        <v>0</v>
      </c>
      <c r="L397" s="15">
        <f t="shared" si="44"/>
        <v>0</v>
      </c>
      <c r="M397" s="10">
        <f t="shared" si="44"/>
        <v>0</v>
      </c>
      <c r="N397" s="10">
        <f t="shared" si="44"/>
        <v>0</v>
      </c>
      <c r="O397" s="10">
        <f t="shared" si="44"/>
        <v>0</v>
      </c>
      <c r="P397" s="12" t="e">
        <f>L397-#REF!</f>
        <v>#REF!</v>
      </c>
    </row>
    <row r="398" spans="1:16">
      <c r="A398" s="266"/>
      <c r="B398" s="266" t="s">
        <v>12</v>
      </c>
      <c r="C398" s="266"/>
      <c r="D398" s="266"/>
      <c r="E398" s="266"/>
      <c r="F398" s="266"/>
      <c r="G398" s="266"/>
      <c r="H398" s="266"/>
      <c r="I398" s="266"/>
      <c r="J398" s="266"/>
      <c r="K398" s="266"/>
      <c r="L398" s="17"/>
      <c r="M398" s="9"/>
      <c r="N398" s="9"/>
      <c r="O398" s="9"/>
      <c r="P398" s="12" t="e">
        <f>L398-#REF!</f>
        <v>#REF!</v>
      </c>
    </row>
    <row r="399" spans="1:16">
      <c r="A399" s="266"/>
      <c r="B399" s="266" t="s">
        <v>13</v>
      </c>
      <c r="C399" s="9" t="s">
        <v>6</v>
      </c>
      <c r="D399" s="10">
        <f t="shared" ref="D399:D416" si="45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</row>
    <row r="400" spans="1:16">
      <c r="A400" s="266"/>
      <c r="B400" s="266"/>
      <c r="C400" s="9" t="s">
        <v>7</v>
      </c>
      <c r="D400" s="10">
        <f t="shared" si="45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</row>
    <row r="401" spans="1:16" ht="24">
      <c r="A401" s="266"/>
      <c r="B401" s="266"/>
      <c r="C401" s="9" t="s">
        <v>8</v>
      </c>
      <c r="D401" s="10">
        <f t="shared" si="45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</row>
    <row r="402" spans="1:16" ht="24">
      <c r="A402" s="266"/>
      <c r="B402" s="266"/>
      <c r="C402" s="9" t="s">
        <v>9</v>
      </c>
      <c r="D402" s="10">
        <f t="shared" si="45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</row>
    <row r="403" spans="1:16" ht="36">
      <c r="A403" s="266"/>
      <c r="B403" s="266"/>
      <c r="C403" s="9" t="s">
        <v>10</v>
      </c>
      <c r="D403" s="10">
        <f t="shared" si="45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</row>
    <row r="404" spans="1:16">
      <c r="A404" s="266"/>
      <c r="B404" s="9"/>
      <c r="C404" s="9"/>
      <c r="D404" s="10">
        <f t="shared" si="45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</row>
    <row r="405" spans="1:16">
      <c r="A405" s="266"/>
      <c r="B405" s="266" t="s">
        <v>16</v>
      </c>
      <c r="C405" s="9" t="s">
        <v>6</v>
      </c>
      <c r="D405" s="10">
        <f t="shared" si="45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</row>
    <row r="406" spans="1:16">
      <c r="A406" s="266"/>
      <c r="B406" s="266"/>
      <c r="C406" s="9" t="s">
        <v>7</v>
      </c>
      <c r="D406" s="10">
        <f t="shared" si="45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</row>
    <row r="407" spans="1:16" ht="24">
      <c r="A407" s="266"/>
      <c r="B407" s="266"/>
      <c r="C407" s="9" t="s">
        <v>8</v>
      </c>
      <c r="D407" s="10">
        <f t="shared" si="45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</row>
    <row r="408" spans="1:16" ht="24">
      <c r="A408" s="266"/>
      <c r="B408" s="266"/>
      <c r="C408" s="9" t="s">
        <v>9</v>
      </c>
      <c r="D408" s="10">
        <f t="shared" si="45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</row>
    <row r="409" spans="1:16" ht="36">
      <c r="A409" s="266"/>
      <c r="B409" s="266"/>
      <c r="C409" s="9" t="s">
        <v>10</v>
      </c>
      <c r="D409" s="10">
        <f t="shared" si="45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</row>
    <row r="410" spans="1:16" ht="72">
      <c r="A410" s="266"/>
      <c r="B410" s="266"/>
      <c r="C410" s="9" t="s">
        <v>11</v>
      </c>
      <c r="D410" s="10">
        <f t="shared" si="45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</row>
    <row r="411" spans="1:16">
      <c r="A411" s="9"/>
      <c r="B411" s="9"/>
      <c r="C411" s="9"/>
      <c r="D411" s="10">
        <f t="shared" si="45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</row>
    <row r="412" spans="1:16">
      <c r="A412" s="266" t="s">
        <v>66</v>
      </c>
      <c r="B412" s="266"/>
      <c r="C412" s="9" t="s">
        <v>6</v>
      </c>
      <c r="D412" s="10">
        <f t="shared" si="45"/>
        <v>20</v>
      </c>
      <c r="E412" s="10">
        <f t="shared" ref="E412:O416" si="46">E419+E425</f>
        <v>20</v>
      </c>
      <c r="F412" s="10">
        <f t="shared" si="46"/>
        <v>0</v>
      </c>
      <c r="G412" s="10">
        <f t="shared" si="46"/>
        <v>0</v>
      </c>
      <c r="H412" s="10">
        <f t="shared" si="46"/>
        <v>0</v>
      </c>
      <c r="I412" s="10">
        <f t="shared" si="46"/>
        <v>0</v>
      </c>
      <c r="J412" s="10">
        <f t="shared" si="46"/>
        <v>0</v>
      </c>
      <c r="K412" s="10">
        <f t="shared" si="46"/>
        <v>0</v>
      </c>
      <c r="L412" s="15">
        <f t="shared" si="46"/>
        <v>0</v>
      </c>
      <c r="M412" s="10">
        <f t="shared" si="46"/>
        <v>0</v>
      </c>
      <c r="N412" s="10">
        <f t="shared" si="46"/>
        <v>0</v>
      </c>
      <c r="O412" s="10">
        <f t="shared" si="46"/>
        <v>0</v>
      </c>
      <c r="P412" s="12" t="e">
        <f>L412-#REF!</f>
        <v>#REF!</v>
      </c>
    </row>
    <row r="413" spans="1:16">
      <c r="A413" s="266"/>
      <c r="B413" s="266"/>
      <c r="C413" s="9" t="s">
        <v>7</v>
      </c>
      <c r="D413" s="10">
        <f t="shared" si="45"/>
        <v>20</v>
      </c>
      <c r="E413" s="10">
        <f t="shared" si="46"/>
        <v>20</v>
      </c>
      <c r="F413" s="10">
        <f t="shared" si="46"/>
        <v>0</v>
      </c>
      <c r="G413" s="10">
        <f t="shared" si="46"/>
        <v>0</v>
      </c>
      <c r="H413" s="10">
        <f t="shared" si="46"/>
        <v>0</v>
      </c>
      <c r="I413" s="10">
        <f t="shared" si="46"/>
        <v>0</v>
      </c>
      <c r="J413" s="10">
        <f t="shared" si="46"/>
        <v>0</v>
      </c>
      <c r="K413" s="10">
        <f t="shared" si="46"/>
        <v>0</v>
      </c>
      <c r="L413" s="15">
        <f t="shared" si="46"/>
        <v>0</v>
      </c>
      <c r="M413" s="10">
        <f t="shared" si="46"/>
        <v>0</v>
      </c>
      <c r="N413" s="10">
        <f t="shared" si="46"/>
        <v>0</v>
      </c>
      <c r="O413" s="10">
        <f t="shared" si="46"/>
        <v>0</v>
      </c>
      <c r="P413" s="12" t="e">
        <f>L413-#REF!</f>
        <v>#REF!</v>
      </c>
    </row>
    <row r="414" spans="1:16" ht="24">
      <c r="A414" s="266"/>
      <c r="B414" s="266"/>
      <c r="C414" s="9" t="s">
        <v>8</v>
      </c>
      <c r="D414" s="10">
        <f t="shared" si="45"/>
        <v>0</v>
      </c>
      <c r="E414" s="10">
        <f t="shared" si="46"/>
        <v>0</v>
      </c>
      <c r="F414" s="10">
        <f t="shared" si="46"/>
        <v>0</v>
      </c>
      <c r="G414" s="10">
        <f t="shared" si="46"/>
        <v>0</v>
      </c>
      <c r="H414" s="10">
        <f t="shared" si="46"/>
        <v>0</v>
      </c>
      <c r="I414" s="10">
        <f t="shared" si="46"/>
        <v>0</v>
      </c>
      <c r="J414" s="10">
        <f t="shared" si="46"/>
        <v>0</v>
      </c>
      <c r="K414" s="10">
        <f t="shared" si="46"/>
        <v>0</v>
      </c>
      <c r="L414" s="15">
        <f t="shared" si="46"/>
        <v>0</v>
      </c>
      <c r="M414" s="10">
        <f t="shared" si="46"/>
        <v>0</v>
      </c>
      <c r="N414" s="10">
        <f t="shared" si="46"/>
        <v>0</v>
      </c>
      <c r="O414" s="10">
        <f t="shared" si="46"/>
        <v>0</v>
      </c>
      <c r="P414" s="12" t="e">
        <f>L414-#REF!</f>
        <v>#REF!</v>
      </c>
    </row>
    <row r="415" spans="1:16" ht="24">
      <c r="A415" s="266"/>
      <c r="B415" s="266"/>
      <c r="C415" s="9" t="s">
        <v>9</v>
      </c>
      <c r="D415" s="10">
        <f t="shared" si="45"/>
        <v>0</v>
      </c>
      <c r="E415" s="10">
        <f t="shared" si="46"/>
        <v>0</v>
      </c>
      <c r="F415" s="10">
        <f t="shared" si="46"/>
        <v>0</v>
      </c>
      <c r="G415" s="10">
        <f t="shared" si="46"/>
        <v>0</v>
      </c>
      <c r="H415" s="10">
        <f t="shared" si="46"/>
        <v>0</v>
      </c>
      <c r="I415" s="10">
        <f t="shared" si="46"/>
        <v>0</v>
      </c>
      <c r="J415" s="10">
        <f t="shared" si="46"/>
        <v>0</v>
      </c>
      <c r="K415" s="10">
        <f t="shared" si="46"/>
        <v>0</v>
      </c>
      <c r="L415" s="15">
        <f t="shared" si="46"/>
        <v>0</v>
      </c>
      <c r="M415" s="10">
        <f t="shared" si="46"/>
        <v>0</v>
      </c>
      <c r="N415" s="10">
        <f t="shared" si="46"/>
        <v>0</v>
      </c>
      <c r="O415" s="10">
        <f t="shared" si="46"/>
        <v>0</v>
      </c>
      <c r="P415" s="12" t="e">
        <f>L415-#REF!</f>
        <v>#REF!</v>
      </c>
    </row>
    <row r="416" spans="1:16" ht="36">
      <c r="A416" s="266"/>
      <c r="B416" s="266"/>
      <c r="C416" s="9" t="s">
        <v>10</v>
      </c>
      <c r="D416" s="10">
        <f t="shared" si="45"/>
        <v>0</v>
      </c>
      <c r="E416" s="10">
        <f t="shared" si="46"/>
        <v>0</v>
      </c>
      <c r="F416" s="10">
        <f t="shared" si="46"/>
        <v>0</v>
      </c>
      <c r="G416" s="10">
        <f t="shared" si="46"/>
        <v>0</v>
      </c>
      <c r="H416" s="10">
        <f t="shared" si="46"/>
        <v>0</v>
      </c>
      <c r="I416" s="10">
        <f t="shared" si="46"/>
        <v>0</v>
      </c>
      <c r="J416" s="10">
        <f t="shared" si="46"/>
        <v>0</v>
      </c>
      <c r="K416" s="10">
        <f t="shared" si="46"/>
        <v>0</v>
      </c>
      <c r="L416" s="15">
        <f t="shared" si="46"/>
        <v>0</v>
      </c>
      <c r="M416" s="10">
        <f t="shared" si="46"/>
        <v>0</v>
      </c>
      <c r="N416" s="10">
        <f t="shared" si="46"/>
        <v>0</v>
      </c>
      <c r="O416" s="10">
        <f t="shared" si="46"/>
        <v>0</v>
      </c>
      <c r="P416" s="12" t="e">
        <f>L416-#REF!</f>
        <v>#REF!</v>
      </c>
    </row>
    <row r="417" spans="1:16">
      <c r="A417" s="266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</row>
    <row r="418" spans="1:16">
      <c r="A418" s="266"/>
      <c r="B418" s="266" t="s">
        <v>12</v>
      </c>
      <c r="C418" s="266"/>
      <c r="D418" s="266"/>
      <c r="E418" s="266"/>
      <c r="F418" s="266"/>
      <c r="G418" s="266"/>
      <c r="H418" s="266"/>
      <c r="I418" s="266"/>
      <c r="J418" s="266"/>
      <c r="K418" s="266"/>
      <c r="L418" s="17"/>
      <c r="M418" s="9"/>
      <c r="N418" s="9"/>
      <c r="O418" s="9"/>
      <c r="P418" s="12" t="e">
        <f>L418-#REF!</f>
        <v>#REF!</v>
      </c>
    </row>
    <row r="419" spans="1:16">
      <c r="A419" s="266"/>
      <c r="B419" s="266" t="s">
        <v>13</v>
      </c>
      <c r="C419" s="9" t="s">
        <v>6</v>
      </c>
      <c r="D419" s="10">
        <f t="shared" ref="D419:D488" si="47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</row>
    <row r="420" spans="1:16">
      <c r="A420" s="266"/>
      <c r="B420" s="266"/>
      <c r="C420" s="9" t="s">
        <v>7</v>
      </c>
      <c r="D420" s="10">
        <f t="shared" si="47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</row>
    <row r="421" spans="1:16" ht="24">
      <c r="A421" s="266"/>
      <c r="B421" s="266"/>
      <c r="C421" s="9" t="s">
        <v>8</v>
      </c>
      <c r="D421" s="10">
        <f t="shared" si="47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</row>
    <row r="422" spans="1:16" ht="24">
      <c r="A422" s="266"/>
      <c r="B422" s="266"/>
      <c r="C422" s="9" t="s">
        <v>9</v>
      </c>
      <c r="D422" s="10">
        <f t="shared" si="47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</row>
    <row r="423" spans="1:16" ht="36">
      <c r="A423" s="266"/>
      <c r="B423" s="266"/>
      <c r="C423" s="9" t="s">
        <v>10</v>
      </c>
      <c r="D423" s="10">
        <f t="shared" si="47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</row>
    <row r="424" spans="1:16">
      <c r="A424" s="266"/>
      <c r="B424" s="9"/>
      <c r="C424" s="9"/>
      <c r="D424" s="10">
        <f t="shared" si="47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</row>
    <row r="425" spans="1:16">
      <c r="A425" s="266"/>
      <c r="B425" s="266" t="s">
        <v>16</v>
      </c>
      <c r="C425" s="9" t="s">
        <v>6</v>
      </c>
      <c r="D425" s="10">
        <f t="shared" si="47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</row>
    <row r="426" spans="1:16">
      <c r="A426" s="266"/>
      <c r="B426" s="266"/>
      <c r="C426" s="9" t="s">
        <v>7</v>
      </c>
      <c r="D426" s="10">
        <f t="shared" si="47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</row>
    <row r="427" spans="1:16" ht="24">
      <c r="A427" s="266"/>
      <c r="B427" s="266"/>
      <c r="C427" s="9" t="s">
        <v>8</v>
      </c>
      <c r="D427" s="10">
        <f t="shared" si="47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</row>
    <row r="428" spans="1:16" ht="24">
      <c r="A428" s="266"/>
      <c r="B428" s="266"/>
      <c r="C428" s="9" t="s">
        <v>9</v>
      </c>
      <c r="D428" s="10">
        <f t="shared" si="47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</row>
    <row r="429" spans="1:16" ht="36">
      <c r="A429" s="266"/>
      <c r="B429" s="266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</row>
    <row r="430" spans="1:16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</row>
    <row r="431" spans="1:16" ht="17.25" customHeight="1">
      <c r="A431" s="269" t="s">
        <v>163</v>
      </c>
      <c r="B431" s="269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8">SUM(M433+M435+M434+M432)</f>
        <v>0</v>
      </c>
      <c r="N431" s="20">
        <f t="shared" si="48"/>
        <v>0</v>
      </c>
      <c r="O431" s="20">
        <f t="shared" si="48"/>
        <v>0</v>
      </c>
      <c r="P431" s="25" t="e">
        <f>L431-#REF!</f>
        <v>#REF!</v>
      </c>
    </row>
    <row r="432" spans="1:16">
      <c r="A432" s="270"/>
      <c r="B432" s="270"/>
      <c r="C432" s="21" t="s">
        <v>7</v>
      </c>
      <c r="D432" s="20">
        <f t="shared" ref="D432:D435" si="49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25" t="e">
        <f>L432-#REF!</f>
        <v>#REF!</v>
      </c>
    </row>
    <row r="433" spans="1:16" ht="24">
      <c r="A433" s="270"/>
      <c r="B433" s="270"/>
      <c r="C433" s="21" t="s">
        <v>8</v>
      </c>
      <c r="D433" s="20">
        <f t="shared" si="49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</row>
    <row r="434" spans="1:16" ht="24">
      <c r="A434" s="270"/>
      <c r="B434" s="270"/>
      <c r="C434" s="21" t="s">
        <v>9</v>
      </c>
      <c r="D434" s="20">
        <f t="shared" si="49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</row>
    <row r="435" spans="1:16" ht="36">
      <c r="A435" s="271"/>
      <c r="B435" s="271"/>
      <c r="C435" s="21" t="s">
        <v>10</v>
      </c>
      <c r="D435" s="20">
        <f t="shared" si="49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</row>
    <row r="436" spans="1:16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</row>
    <row r="437" spans="1:16">
      <c r="A437" s="268" t="s">
        <v>67</v>
      </c>
      <c r="B437" s="266"/>
      <c r="C437" s="9" t="s">
        <v>6</v>
      </c>
      <c r="D437" s="10">
        <f t="shared" si="47"/>
        <v>848205.20000000007</v>
      </c>
      <c r="E437" s="10">
        <f t="shared" ref="E437:O442" si="50">E443+E449+E455</f>
        <v>53175.6</v>
      </c>
      <c r="F437" s="10">
        <f t="shared" si="50"/>
        <v>48209.1</v>
      </c>
      <c r="G437" s="10">
        <f t="shared" si="50"/>
        <v>52359.8</v>
      </c>
      <c r="H437" s="10">
        <f t="shared" si="50"/>
        <v>52877.4</v>
      </c>
      <c r="I437" s="10">
        <f t="shared" si="50"/>
        <v>53525.2</v>
      </c>
      <c r="J437" s="10">
        <f t="shared" si="50"/>
        <v>76495.100000000006</v>
      </c>
      <c r="K437" s="10">
        <f t="shared" si="50"/>
        <v>97401.5</v>
      </c>
      <c r="L437" s="15">
        <f t="shared" si="50"/>
        <v>103376</v>
      </c>
      <c r="M437" s="10">
        <f t="shared" si="50"/>
        <v>103592.9</v>
      </c>
      <c r="N437" s="10">
        <f t="shared" si="50"/>
        <v>103596.3</v>
      </c>
      <c r="O437" s="10">
        <f t="shared" si="50"/>
        <v>103596.3</v>
      </c>
      <c r="P437" s="12" t="e">
        <f>L437-#REF!</f>
        <v>#REF!</v>
      </c>
    </row>
    <row r="438" spans="1:16">
      <c r="A438" s="268"/>
      <c r="B438" s="266"/>
      <c r="C438" s="9" t="s">
        <v>7</v>
      </c>
      <c r="D438" s="10">
        <f t="shared" si="47"/>
        <v>744337.29999999993</v>
      </c>
      <c r="E438" s="10">
        <f t="shared" si="50"/>
        <v>44150.3</v>
      </c>
      <c r="F438" s="10">
        <f t="shared" si="50"/>
        <v>42022</v>
      </c>
      <c r="G438" s="10">
        <f t="shared" si="50"/>
        <v>43393.5</v>
      </c>
      <c r="H438" s="10">
        <f t="shared" si="50"/>
        <v>43187.6</v>
      </c>
      <c r="I438" s="10">
        <f t="shared" si="50"/>
        <v>43859.7</v>
      </c>
      <c r="J438" s="10">
        <f t="shared" si="50"/>
        <v>68432.399999999994</v>
      </c>
      <c r="K438" s="10">
        <f t="shared" si="50"/>
        <v>85668.3</v>
      </c>
      <c r="L438" s="15">
        <f t="shared" si="50"/>
        <v>93408.3</v>
      </c>
      <c r="M438" s="10">
        <f t="shared" si="50"/>
        <v>93402.8</v>
      </c>
      <c r="N438" s="10">
        <f t="shared" si="50"/>
        <v>93406.2</v>
      </c>
      <c r="O438" s="10">
        <f t="shared" si="50"/>
        <v>93406.2</v>
      </c>
      <c r="P438" s="12" t="e">
        <f>L438-#REF!</f>
        <v>#REF!</v>
      </c>
    </row>
    <row r="439" spans="1:16" ht="24">
      <c r="A439" s="268"/>
      <c r="B439" s="266"/>
      <c r="C439" s="9" t="s">
        <v>8</v>
      </c>
      <c r="D439" s="10">
        <f t="shared" si="47"/>
        <v>0</v>
      </c>
      <c r="E439" s="10">
        <f t="shared" si="50"/>
        <v>0</v>
      </c>
      <c r="F439" s="10">
        <f t="shared" si="50"/>
        <v>0</v>
      </c>
      <c r="G439" s="10">
        <f t="shared" si="50"/>
        <v>0</v>
      </c>
      <c r="H439" s="10">
        <f t="shared" si="50"/>
        <v>0</v>
      </c>
      <c r="I439" s="10">
        <f t="shared" si="50"/>
        <v>0</v>
      </c>
      <c r="J439" s="10">
        <f t="shared" si="50"/>
        <v>0</v>
      </c>
      <c r="K439" s="10">
        <f t="shared" si="50"/>
        <v>0</v>
      </c>
      <c r="L439" s="15">
        <f t="shared" si="50"/>
        <v>0</v>
      </c>
      <c r="M439" s="10">
        <f t="shared" si="50"/>
        <v>0</v>
      </c>
      <c r="N439" s="10">
        <f t="shared" si="50"/>
        <v>0</v>
      </c>
      <c r="O439" s="10">
        <f t="shared" si="50"/>
        <v>0</v>
      </c>
      <c r="P439" s="12" t="e">
        <f>L439-#REF!</f>
        <v>#REF!</v>
      </c>
    </row>
    <row r="440" spans="1:16" ht="24">
      <c r="A440" s="268"/>
      <c r="B440" s="266"/>
      <c r="C440" s="9" t="s">
        <v>9</v>
      </c>
      <c r="D440" s="10">
        <f t="shared" si="47"/>
        <v>103867.90000000001</v>
      </c>
      <c r="E440" s="10">
        <f t="shared" si="50"/>
        <v>9025.2999999999993</v>
      </c>
      <c r="F440" s="10">
        <f t="shared" si="50"/>
        <v>6187.1</v>
      </c>
      <c r="G440" s="10">
        <f t="shared" si="50"/>
        <v>8966.2999999999993</v>
      </c>
      <c r="H440" s="10">
        <f t="shared" si="50"/>
        <v>9689.7999999999993</v>
      </c>
      <c r="I440" s="10">
        <f t="shared" si="50"/>
        <v>9665.5</v>
      </c>
      <c r="J440" s="10">
        <f t="shared" si="50"/>
        <v>8062.7</v>
      </c>
      <c r="K440" s="10">
        <f t="shared" si="50"/>
        <v>11733.2</v>
      </c>
      <c r="L440" s="15">
        <f t="shared" si="50"/>
        <v>9967.7000000000007</v>
      </c>
      <c r="M440" s="10">
        <f t="shared" si="50"/>
        <v>10190.1</v>
      </c>
      <c r="N440" s="10">
        <f t="shared" si="50"/>
        <v>10190.1</v>
      </c>
      <c r="O440" s="10">
        <f t="shared" si="50"/>
        <v>10190.1</v>
      </c>
      <c r="P440" s="12" t="e">
        <f>L440-#REF!</f>
        <v>#REF!</v>
      </c>
    </row>
    <row r="441" spans="1:16" ht="36">
      <c r="A441" s="268"/>
      <c r="B441" s="266"/>
      <c r="C441" s="9" t="s">
        <v>10</v>
      </c>
      <c r="D441" s="10">
        <f t="shared" si="47"/>
        <v>0</v>
      </c>
      <c r="E441" s="10">
        <f t="shared" si="50"/>
        <v>0</v>
      </c>
      <c r="F441" s="10">
        <f t="shared" si="50"/>
        <v>0</v>
      </c>
      <c r="G441" s="10">
        <f t="shared" si="50"/>
        <v>0</v>
      </c>
      <c r="H441" s="10">
        <f t="shared" si="50"/>
        <v>0</v>
      </c>
      <c r="I441" s="10">
        <f t="shared" si="50"/>
        <v>0</v>
      </c>
      <c r="J441" s="10">
        <f t="shared" si="50"/>
        <v>0</v>
      </c>
      <c r="K441" s="10">
        <f t="shared" si="50"/>
        <v>0</v>
      </c>
      <c r="L441" s="15">
        <f t="shared" si="50"/>
        <v>0</v>
      </c>
      <c r="M441" s="10">
        <f t="shared" si="50"/>
        <v>0</v>
      </c>
      <c r="N441" s="10">
        <f t="shared" si="50"/>
        <v>0</v>
      </c>
      <c r="O441" s="10">
        <f t="shared" si="50"/>
        <v>0</v>
      </c>
      <c r="P441" s="12" t="e">
        <f>L441-#REF!</f>
        <v>#REF!</v>
      </c>
    </row>
    <row r="442" spans="1:16">
      <c r="A442" s="11"/>
      <c r="B442" s="9"/>
      <c r="C442" s="9"/>
      <c r="D442" s="10">
        <f t="shared" si="47"/>
        <v>0</v>
      </c>
      <c r="E442" s="10">
        <f t="shared" si="50"/>
        <v>0</v>
      </c>
      <c r="F442" s="10">
        <f t="shared" si="50"/>
        <v>0</v>
      </c>
      <c r="G442" s="10">
        <f t="shared" si="50"/>
        <v>0</v>
      </c>
      <c r="H442" s="10">
        <f t="shared" si="50"/>
        <v>0</v>
      </c>
      <c r="I442" s="10">
        <f t="shared" si="50"/>
        <v>0</v>
      </c>
      <c r="J442" s="10">
        <f t="shared" si="50"/>
        <v>0</v>
      </c>
      <c r="K442" s="10">
        <f t="shared" si="50"/>
        <v>0</v>
      </c>
      <c r="L442" s="15">
        <f t="shared" si="50"/>
        <v>0</v>
      </c>
      <c r="M442" s="10">
        <f t="shared" si="50"/>
        <v>0</v>
      </c>
      <c r="N442" s="10">
        <f t="shared" si="50"/>
        <v>0</v>
      </c>
      <c r="O442" s="10">
        <f t="shared" si="50"/>
        <v>0</v>
      </c>
      <c r="P442" s="12" t="e">
        <f>L442-#REF!</f>
        <v>#REF!</v>
      </c>
    </row>
    <row r="443" spans="1:16">
      <c r="A443" s="266" t="s">
        <v>68</v>
      </c>
      <c r="B443" s="266" t="s">
        <v>69</v>
      </c>
      <c r="C443" s="9" t="s">
        <v>6</v>
      </c>
      <c r="D443" s="10">
        <f t="shared" si="47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</row>
    <row r="444" spans="1:16">
      <c r="A444" s="266"/>
      <c r="B444" s="266"/>
      <c r="C444" s="9" t="s">
        <v>7</v>
      </c>
      <c r="D444" s="10">
        <f t="shared" si="47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</row>
    <row r="445" spans="1:16" ht="24">
      <c r="A445" s="266"/>
      <c r="B445" s="266"/>
      <c r="C445" s="9" t="s">
        <v>8</v>
      </c>
      <c r="D445" s="10">
        <f t="shared" si="47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</row>
    <row r="446" spans="1:16" ht="24">
      <c r="A446" s="266"/>
      <c r="B446" s="266"/>
      <c r="C446" s="9" t="s">
        <v>9</v>
      </c>
      <c r="D446" s="10">
        <f t="shared" si="47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</row>
    <row r="447" spans="1:16" ht="36">
      <c r="A447" s="266"/>
      <c r="B447" s="266"/>
      <c r="C447" s="9" t="s">
        <v>10</v>
      </c>
      <c r="D447" s="10">
        <f t="shared" si="47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</row>
    <row r="448" spans="1:16">
      <c r="A448" s="9"/>
      <c r="B448" s="9"/>
      <c r="C448" s="9"/>
      <c r="D448" s="10">
        <f t="shared" si="47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</row>
    <row r="449" spans="1:16">
      <c r="A449" s="266" t="s">
        <v>70</v>
      </c>
      <c r="B449" s="266" t="s">
        <v>14</v>
      </c>
      <c r="C449" s="9" t="s">
        <v>6</v>
      </c>
      <c r="D449" s="10">
        <f t="shared" si="47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</row>
    <row r="450" spans="1:16">
      <c r="A450" s="266"/>
      <c r="B450" s="266"/>
      <c r="C450" s="9" t="s">
        <v>7</v>
      </c>
      <c r="D450" s="10">
        <f t="shared" si="47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</row>
    <row r="451" spans="1:16" ht="24">
      <c r="A451" s="266"/>
      <c r="B451" s="266"/>
      <c r="C451" s="9" t="s">
        <v>8</v>
      </c>
      <c r="D451" s="10">
        <f t="shared" si="47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</row>
    <row r="452" spans="1:16" ht="24">
      <c r="A452" s="266"/>
      <c r="B452" s="266"/>
      <c r="C452" s="9" t="s">
        <v>9</v>
      </c>
      <c r="D452" s="10">
        <f t="shared" si="47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</row>
    <row r="453" spans="1:16" ht="36">
      <c r="A453" s="266"/>
      <c r="B453" s="266"/>
      <c r="C453" s="9" t="s">
        <v>10</v>
      </c>
      <c r="D453" s="10">
        <f t="shared" si="47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</row>
    <row r="454" spans="1:16">
      <c r="A454" s="9"/>
      <c r="B454" s="9"/>
      <c r="C454" s="9"/>
      <c r="D454" s="10">
        <f t="shared" si="47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</row>
    <row r="455" spans="1:16">
      <c r="A455" s="266" t="s">
        <v>71</v>
      </c>
      <c r="B455" s="266" t="s">
        <v>14</v>
      </c>
      <c r="C455" s="9" t="s">
        <v>6</v>
      </c>
      <c r="D455" s="10">
        <f t="shared" si="47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</row>
    <row r="456" spans="1:16">
      <c r="A456" s="266"/>
      <c r="B456" s="266"/>
      <c r="C456" s="9" t="s">
        <v>7</v>
      </c>
      <c r="D456" s="10">
        <f t="shared" si="47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</row>
    <row r="457" spans="1:16" ht="24">
      <c r="A457" s="266"/>
      <c r="B457" s="266"/>
      <c r="C457" s="9" t="s">
        <v>8</v>
      </c>
      <c r="D457" s="10">
        <f t="shared" si="47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</row>
    <row r="458" spans="1:16" ht="24">
      <c r="A458" s="266"/>
      <c r="B458" s="266"/>
      <c r="C458" s="9" t="s">
        <v>9</v>
      </c>
      <c r="D458" s="10">
        <f t="shared" si="47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</row>
    <row r="459" spans="1:16" ht="36">
      <c r="A459" s="266"/>
      <c r="B459" s="266"/>
      <c r="C459" s="9" t="s">
        <v>10</v>
      </c>
      <c r="D459" s="10">
        <f t="shared" si="47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</row>
    <row r="460" spans="1:16">
      <c r="A460" s="9"/>
      <c r="B460" s="9"/>
      <c r="C460" s="9"/>
      <c r="D460" s="10">
        <f t="shared" si="47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</row>
    <row r="461" spans="1:16">
      <c r="A461" s="268" t="s">
        <v>72</v>
      </c>
      <c r="B461" s="266" t="s">
        <v>13</v>
      </c>
      <c r="C461" s="9" t="s">
        <v>6</v>
      </c>
      <c r="D461" s="10">
        <f t="shared" si="47"/>
        <v>60093.8</v>
      </c>
      <c r="E461" s="10">
        <f t="shared" ref="E461:O466" si="51">E467+E473+E479+E485</f>
        <v>6693.9</v>
      </c>
      <c r="F461" s="10">
        <f t="shared" si="51"/>
        <v>4666.2</v>
      </c>
      <c r="G461" s="10">
        <f t="shared" si="51"/>
        <v>4420</v>
      </c>
      <c r="H461" s="10">
        <f t="shared" si="51"/>
        <v>5500</v>
      </c>
      <c r="I461" s="10">
        <f t="shared" si="51"/>
        <v>4735.2</v>
      </c>
      <c r="J461" s="10">
        <f t="shared" si="51"/>
        <v>5500</v>
      </c>
      <c r="K461" s="10">
        <f t="shared" si="51"/>
        <v>4638.5</v>
      </c>
      <c r="L461" s="15">
        <f t="shared" si="51"/>
        <v>6450</v>
      </c>
      <c r="M461" s="10">
        <f t="shared" si="51"/>
        <v>5550</v>
      </c>
      <c r="N461" s="10">
        <f t="shared" si="51"/>
        <v>5970</v>
      </c>
      <c r="O461" s="10">
        <f t="shared" si="51"/>
        <v>5970</v>
      </c>
      <c r="P461" s="12" t="e">
        <f>L461-#REF!</f>
        <v>#REF!</v>
      </c>
    </row>
    <row r="462" spans="1:16">
      <c r="A462" s="268"/>
      <c r="B462" s="266"/>
      <c r="C462" s="9" t="s">
        <v>7</v>
      </c>
      <c r="D462" s="10">
        <f t="shared" si="47"/>
        <v>60093.8</v>
      </c>
      <c r="E462" s="10">
        <f t="shared" si="51"/>
        <v>6693.9</v>
      </c>
      <c r="F462" s="10">
        <f t="shared" si="51"/>
        <v>4666.2</v>
      </c>
      <c r="G462" s="10">
        <f t="shared" si="51"/>
        <v>4420</v>
      </c>
      <c r="H462" s="10">
        <f t="shared" si="51"/>
        <v>5500</v>
      </c>
      <c r="I462" s="10">
        <f t="shared" si="51"/>
        <v>4735.2</v>
      </c>
      <c r="J462" s="10">
        <f t="shared" si="51"/>
        <v>5500</v>
      </c>
      <c r="K462" s="10">
        <f t="shared" si="51"/>
        <v>4638.5</v>
      </c>
      <c r="L462" s="28">
        <f t="shared" si="51"/>
        <v>6450</v>
      </c>
      <c r="M462" s="10">
        <f t="shared" si="51"/>
        <v>5550</v>
      </c>
      <c r="N462" s="10">
        <f t="shared" si="51"/>
        <v>5970</v>
      </c>
      <c r="O462" s="10">
        <f t="shared" si="51"/>
        <v>5970</v>
      </c>
      <c r="P462" s="12" t="e">
        <f>L462-#REF!</f>
        <v>#REF!</v>
      </c>
    </row>
    <row r="463" spans="1:16" ht="24">
      <c r="A463" s="268"/>
      <c r="B463" s="266"/>
      <c r="C463" s="9" t="s">
        <v>8</v>
      </c>
      <c r="D463" s="10">
        <f t="shared" si="47"/>
        <v>0</v>
      </c>
      <c r="E463" s="10">
        <f t="shared" si="51"/>
        <v>0</v>
      </c>
      <c r="F463" s="10">
        <f t="shared" si="51"/>
        <v>0</v>
      </c>
      <c r="G463" s="10">
        <f t="shared" si="51"/>
        <v>0</v>
      </c>
      <c r="H463" s="10">
        <f t="shared" si="51"/>
        <v>0</v>
      </c>
      <c r="I463" s="10">
        <f t="shared" si="51"/>
        <v>0</v>
      </c>
      <c r="J463" s="10">
        <f t="shared" si="51"/>
        <v>0</v>
      </c>
      <c r="K463" s="10">
        <f t="shared" si="51"/>
        <v>0</v>
      </c>
      <c r="L463" s="15">
        <f t="shared" si="51"/>
        <v>0</v>
      </c>
      <c r="M463" s="10">
        <f t="shared" si="51"/>
        <v>0</v>
      </c>
      <c r="N463" s="10">
        <f t="shared" si="51"/>
        <v>0</v>
      </c>
      <c r="O463" s="10">
        <f t="shared" si="51"/>
        <v>0</v>
      </c>
      <c r="P463" s="12" t="e">
        <f>L463-#REF!</f>
        <v>#REF!</v>
      </c>
    </row>
    <row r="464" spans="1:16" ht="24">
      <c r="A464" s="268"/>
      <c r="B464" s="266"/>
      <c r="C464" s="9" t="s">
        <v>9</v>
      </c>
      <c r="D464" s="10">
        <f t="shared" si="47"/>
        <v>0</v>
      </c>
      <c r="E464" s="10">
        <f t="shared" si="51"/>
        <v>0</v>
      </c>
      <c r="F464" s="10">
        <f t="shared" si="51"/>
        <v>0</v>
      </c>
      <c r="G464" s="10">
        <f t="shared" si="51"/>
        <v>0</v>
      </c>
      <c r="H464" s="10">
        <f t="shared" si="51"/>
        <v>0</v>
      </c>
      <c r="I464" s="10">
        <f t="shared" si="51"/>
        <v>0</v>
      </c>
      <c r="J464" s="10">
        <f t="shared" si="51"/>
        <v>0</v>
      </c>
      <c r="K464" s="10">
        <f t="shared" si="51"/>
        <v>0</v>
      </c>
      <c r="L464" s="15">
        <f t="shared" si="51"/>
        <v>0</v>
      </c>
      <c r="M464" s="10">
        <f t="shared" si="51"/>
        <v>0</v>
      </c>
      <c r="N464" s="10">
        <f t="shared" si="51"/>
        <v>0</v>
      </c>
      <c r="O464" s="10">
        <f t="shared" si="51"/>
        <v>0</v>
      </c>
      <c r="P464" s="12" t="e">
        <f>L464-#REF!</f>
        <v>#REF!</v>
      </c>
    </row>
    <row r="465" spans="1:16" ht="36">
      <c r="A465" s="268"/>
      <c r="B465" s="266"/>
      <c r="C465" s="9" t="s">
        <v>10</v>
      </c>
      <c r="D465" s="10">
        <f t="shared" si="47"/>
        <v>0</v>
      </c>
      <c r="E465" s="10">
        <f t="shared" si="51"/>
        <v>0</v>
      </c>
      <c r="F465" s="10">
        <f t="shared" si="51"/>
        <v>0</v>
      </c>
      <c r="G465" s="10">
        <f t="shared" si="51"/>
        <v>0</v>
      </c>
      <c r="H465" s="10">
        <f t="shared" si="51"/>
        <v>0</v>
      </c>
      <c r="I465" s="10">
        <f t="shared" si="51"/>
        <v>0</v>
      </c>
      <c r="J465" s="10">
        <f t="shared" si="51"/>
        <v>0</v>
      </c>
      <c r="K465" s="10">
        <f t="shared" si="51"/>
        <v>0</v>
      </c>
      <c r="L465" s="15">
        <f t="shared" si="51"/>
        <v>0</v>
      </c>
      <c r="M465" s="10">
        <f t="shared" si="51"/>
        <v>0</v>
      </c>
      <c r="N465" s="10">
        <f t="shared" si="51"/>
        <v>0</v>
      </c>
      <c r="O465" s="10">
        <f t="shared" si="51"/>
        <v>0</v>
      </c>
      <c r="P465" s="12" t="e">
        <f>L465-#REF!</f>
        <v>#REF!</v>
      </c>
    </row>
    <row r="466" spans="1:16">
      <c r="A466" s="11"/>
      <c r="B466" s="9"/>
      <c r="C466" s="9"/>
      <c r="D466" s="10">
        <f t="shared" si="47"/>
        <v>0</v>
      </c>
      <c r="E466" s="10">
        <f t="shared" si="51"/>
        <v>0</v>
      </c>
      <c r="F466" s="10">
        <f t="shared" si="51"/>
        <v>0</v>
      </c>
      <c r="G466" s="10">
        <f t="shared" si="51"/>
        <v>0</v>
      </c>
      <c r="H466" s="10">
        <f t="shared" si="51"/>
        <v>0</v>
      </c>
      <c r="I466" s="10">
        <f t="shared" si="51"/>
        <v>0</v>
      </c>
      <c r="J466" s="10">
        <f t="shared" si="51"/>
        <v>0</v>
      </c>
      <c r="K466" s="10">
        <f t="shared" si="51"/>
        <v>0</v>
      </c>
      <c r="L466" s="15">
        <f t="shared" si="51"/>
        <v>0</v>
      </c>
      <c r="M466" s="10">
        <f t="shared" si="51"/>
        <v>0</v>
      </c>
      <c r="N466" s="10">
        <f t="shared" si="51"/>
        <v>0</v>
      </c>
      <c r="O466" s="10">
        <f t="shared" si="51"/>
        <v>0</v>
      </c>
      <c r="P466" s="12" t="e">
        <f>L466-#REF!</f>
        <v>#REF!</v>
      </c>
    </row>
    <row r="467" spans="1:16">
      <c r="A467" s="266" t="s">
        <v>73</v>
      </c>
      <c r="B467" s="266" t="s">
        <v>13</v>
      </c>
      <c r="C467" s="9" t="s">
        <v>6</v>
      </c>
      <c r="D467" s="10">
        <f t="shared" si="47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</row>
    <row r="468" spans="1:16">
      <c r="A468" s="266"/>
      <c r="B468" s="266"/>
      <c r="C468" s="9" t="s">
        <v>7</v>
      </c>
      <c r="D468" s="10">
        <f t="shared" si="47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</row>
    <row r="469" spans="1:16" ht="24">
      <c r="A469" s="266"/>
      <c r="B469" s="266"/>
      <c r="C469" s="9" t="s">
        <v>8</v>
      </c>
      <c r="D469" s="10">
        <f t="shared" si="47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</row>
    <row r="470" spans="1:16" ht="24">
      <c r="A470" s="266"/>
      <c r="B470" s="266"/>
      <c r="C470" s="9" t="s">
        <v>9</v>
      </c>
      <c r="D470" s="10">
        <f t="shared" si="47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</row>
    <row r="471" spans="1:16" ht="36">
      <c r="A471" s="266"/>
      <c r="B471" s="266"/>
      <c r="C471" s="9" t="s">
        <v>10</v>
      </c>
      <c r="D471" s="10">
        <f t="shared" si="47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</row>
    <row r="472" spans="1:16">
      <c r="A472" s="9"/>
      <c r="B472" s="9"/>
      <c r="C472" s="9"/>
      <c r="D472" s="10">
        <f t="shared" si="47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</row>
    <row r="473" spans="1:16">
      <c r="A473" s="266" t="s">
        <v>74</v>
      </c>
      <c r="B473" s="266" t="s">
        <v>13</v>
      </c>
      <c r="C473" s="9" t="s">
        <v>6</v>
      </c>
      <c r="D473" s="20">
        <f t="shared" si="47"/>
        <v>17586.099999999999</v>
      </c>
      <c r="E473" s="10">
        <f>E474+E475+E476+E477</f>
        <v>2344.4</v>
      </c>
      <c r="F473" s="10">
        <f t="shared" ref="F473:O473" si="52">F474+F475+F476+F477</f>
        <v>746.2</v>
      </c>
      <c r="G473" s="10">
        <f t="shared" si="52"/>
        <v>904</v>
      </c>
      <c r="H473" s="10">
        <f t="shared" si="52"/>
        <v>1984</v>
      </c>
      <c r="I473" s="10">
        <f t="shared" si="52"/>
        <v>1484</v>
      </c>
      <c r="J473" s="10">
        <f t="shared" si="52"/>
        <v>1984</v>
      </c>
      <c r="K473" s="10">
        <f t="shared" si="52"/>
        <v>603.5</v>
      </c>
      <c r="L473" s="20">
        <f t="shared" si="52"/>
        <v>1884</v>
      </c>
      <c r="M473" s="10">
        <f t="shared" si="52"/>
        <v>1884</v>
      </c>
      <c r="N473" s="10">
        <f t="shared" si="52"/>
        <v>1884</v>
      </c>
      <c r="O473" s="10">
        <f t="shared" si="52"/>
        <v>1884</v>
      </c>
      <c r="P473" s="24" t="e">
        <f>L473-#REF!</f>
        <v>#REF!</v>
      </c>
    </row>
    <row r="474" spans="1:16">
      <c r="A474" s="266"/>
      <c r="B474" s="266"/>
      <c r="C474" s="9" t="s">
        <v>7</v>
      </c>
      <c r="D474" s="20">
        <f t="shared" si="47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</f>
        <v>1884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</row>
    <row r="475" spans="1:16" ht="24">
      <c r="A475" s="266"/>
      <c r="B475" s="266"/>
      <c r="C475" s="9" t="s">
        <v>8</v>
      </c>
      <c r="D475" s="10">
        <f t="shared" si="47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</row>
    <row r="476" spans="1:16" ht="24">
      <c r="A476" s="266"/>
      <c r="B476" s="266"/>
      <c r="C476" s="9" t="s">
        <v>9</v>
      </c>
      <c r="D476" s="10">
        <f t="shared" si="47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</row>
    <row r="477" spans="1:16" ht="36">
      <c r="A477" s="266"/>
      <c r="B477" s="266"/>
      <c r="C477" s="9" t="s">
        <v>10</v>
      </c>
      <c r="D477" s="10">
        <f t="shared" si="47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</row>
    <row r="478" spans="1:16">
      <c r="A478" s="9"/>
      <c r="B478" s="9"/>
      <c r="C478" s="9"/>
      <c r="D478" s="10">
        <f t="shared" si="47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</row>
    <row r="479" spans="1:16">
      <c r="A479" s="266" t="s">
        <v>75</v>
      </c>
      <c r="B479" s="266" t="s">
        <v>13</v>
      </c>
      <c r="C479" s="9" t="s">
        <v>6</v>
      </c>
      <c r="D479" s="20">
        <f t="shared" si="47"/>
        <v>42038.2</v>
      </c>
      <c r="E479" s="10">
        <f>E480+E481+E482+E483</f>
        <v>3900</v>
      </c>
      <c r="F479" s="10">
        <f t="shared" ref="F479:O479" si="53">F480+F481+F482+F483</f>
        <v>3900</v>
      </c>
      <c r="G479" s="10">
        <f t="shared" si="53"/>
        <v>3516</v>
      </c>
      <c r="H479" s="10">
        <f t="shared" si="53"/>
        <v>3516</v>
      </c>
      <c r="I479" s="10">
        <f t="shared" si="53"/>
        <v>3251.2</v>
      </c>
      <c r="J479" s="10">
        <f t="shared" si="53"/>
        <v>3516</v>
      </c>
      <c r="K479" s="10">
        <f t="shared" si="53"/>
        <v>4035</v>
      </c>
      <c r="L479" s="20">
        <f t="shared" si="53"/>
        <v>4566</v>
      </c>
      <c r="M479" s="10">
        <f t="shared" si="53"/>
        <v>3666</v>
      </c>
      <c r="N479" s="10">
        <f t="shared" si="53"/>
        <v>4086</v>
      </c>
      <c r="O479" s="10">
        <f t="shared" si="53"/>
        <v>4086</v>
      </c>
      <c r="P479" s="24" t="e">
        <f>L479-#REF!</f>
        <v>#REF!</v>
      </c>
    </row>
    <row r="480" spans="1:16">
      <c r="A480" s="266"/>
      <c r="B480" s="266"/>
      <c r="C480" s="9" t="s">
        <v>7</v>
      </c>
      <c r="D480" s="20">
        <f t="shared" si="47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</f>
        <v>4566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</row>
    <row r="481" spans="1:16" ht="24">
      <c r="A481" s="266"/>
      <c r="B481" s="266"/>
      <c r="C481" s="9" t="s">
        <v>8</v>
      </c>
      <c r="D481" s="10">
        <f t="shared" si="47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</row>
    <row r="482" spans="1:16" ht="24">
      <c r="A482" s="266"/>
      <c r="B482" s="266"/>
      <c r="C482" s="9" t="s">
        <v>9</v>
      </c>
      <c r="D482" s="10">
        <f t="shared" si="47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</row>
    <row r="483" spans="1:16" ht="36">
      <c r="A483" s="266"/>
      <c r="B483" s="266"/>
      <c r="C483" s="9" t="s">
        <v>10</v>
      </c>
      <c r="D483" s="10">
        <f t="shared" si="47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</row>
    <row r="484" spans="1:16">
      <c r="A484" s="9"/>
      <c r="B484" s="9"/>
      <c r="C484" s="9"/>
      <c r="D484" s="10">
        <f t="shared" si="47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</row>
    <row r="485" spans="1:16">
      <c r="A485" s="266" t="s">
        <v>76</v>
      </c>
      <c r="B485" s="266" t="s">
        <v>13</v>
      </c>
      <c r="C485" s="9" t="s">
        <v>6</v>
      </c>
      <c r="D485" s="10">
        <f t="shared" si="47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</row>
    <row r="486" spans="1:16">
      <c r="A486" s="266"/>
      <c r="B486" s="266"/>
      <c r="C486" s="9" t="s">
        <v>7</v>
      </c>
      <c r="D486" s="10">
        <f t="shared" si="47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</row>
    <row r="487" spans="1:16" ht="24">
      <c r="A487" s="266"/>
      <c r="B487" s="266"/>
      <c r="C487" s="9" t="s">
        <v>8</v>
      </c>
      <c r="D487" s="10">
        <f t="shared" si="47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</row>
    <row r="488" spans="1:16" ht="24">
      <c r="A488" s="266"/>
      <c r="B488" s="266"/>
      <c r="C488" s="9" t="s">
        <v>9</v>
      </c>
      <c r="D488" s="10">
        <f t="shared" si="47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</row>
    <row r="489" spans="1:16" ht="36">
      <c r="A489" s="266"/>
      <c r="B489" s="266"/>
      <c r="C489" s="9" t="s">
        <v>10</v>
      </c>
      <c r="D489" s="10">
        <f t="shared" ref="D489:D496" si="54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</row>
    <row r="490" spans="1:16">
      <c r="A490" s="9"/>
      <c r="B490" s="9"/>
      <c r="C490" s="9"/>
      <c r="D490" s="10">
        <f t="shared" si="54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</row>
    <row r="491" spans="1:16">
      <c r="A491" s="268" t="s">
        <v>77</v>
      </c>
      <c r="B491" s="266"/>
      <c r="C491" s="9" t="s">
        <v>6</v>
      </c>
      <c r="D491" s="10">
        <f t="shared" si="54"/>
        <v>5654453.4999999991</v>
      </c>
      <c r="E491" s="10">
        <f t="shared" ref="E491:O496" si="55">E498+E504+E510+E517</f>
        <v>401454.5</v>
      </c>
      <c r="F491" s="10">
        <f t="shared" si="55"/>
        <v>324414.59999999998</v>
      </c>
      <c r="G491" s="10">
        <f t="shared" si="55"/>
        <v>14576</v>
      </c>
      <c r="H491" s="10">
        <f t="shared" si="55"/>
        <v>491108.30000000005</v>
      </c>
      <c r="I491" s="10">
        <f t="shared" si="55"/>
        <v>438026</v>
      </c>
      <c r="J491" s="10">
        <f t="shared" si="55"/>
        <v>693752.09999999986</v>
      </c>
      <c r="K491" s="10">
        <f t="shared" si="55"/>
        <v>621024.6</v>
      </c>
      <c r="L491" s="29">
        <f>L498+L504+L510+L517</f>
        <v>1181473.7000000002</v>
      </c>
      <c r="M491" s="10">
        <f t="shared" si="55"/>
        <v>1175036.2999999998</v>
      </c>
      <c r="N491" s="10">
        <f t="shared" si="55"/>
        <v>269742.09999999998</v>
      </c>
      <c r="O491" s="10">
        <f t="shared" si="55"/>
        <v>43845.3</v>
      </c>
      <c r="P491" s="12" t="e">
        <f>L491-#REF!</f>
        <v>#REF!</v>
      </c>
    </row>
    <row r="492" spans="1:16">
      <c r="A492" s="268"/>
      <c r="B492" s="266"/>
      <c r="C492" s="9" t="s">
        <v>7</v>
      </c>
      <c r="D492" s="10">
        <f t="shared" si="54"/>
        <v>1833518.5</v>
      </c>
      <c r="E492" s="10">
        <f t="shared" si="55"/>
        <v>83454.5</v>
      </c>
      <c r="F492" s="10">
        <f t="shared" si="55"/>
        <v>59731.5</v>
      </c>
      <c r="G492" s="10">
        <f t="shared" si="55"/>
        <v>14576</v>
      </c>
      <c r="H492" s="10">
        <f t="shared" si="55"/>
        <v>249913.40000000002</v>
      </c>
      <c r="I492" s="10">
        <f t="shared" si="55"/>
        <v>144527</v>
      </c>
      <c r="J492" s="10">
        <f t="shared" si="55"/>
        <v>381108.9</v>
      </c>
      <c r="K492" s="10">
        <f t="shared" si="55"/>
        <v>104914.69999999998</v>
      </c>
      <c r="L492" s="29">
        <f t="shared" si="55"/>
        <v>449050.5</v>
      </c>
      <c r="M492" s="10">
        <f t="shared" si="55"/>
        <v>233702.7</v>
      </c>
      <c r="N492" s="10">
        <f t="shared" si="55"/>
        <v>68694</v>
      </c>
      <c r="O492" s="10">
        <f t="shared" si="55"/>
        <v>43845.3</v>
      </c>
      <c r="P492" s="8" t="e">
        <f>L492-#REF!</f>
        <v>#REF!</v>
      </c>
    </row>
    <row r="493" spans="1:16" ht="24">
      <c r="A493" s="268"/>
      <c r="B493" s="266"/>
      <c r="C493" s="9" t="s">
        <v>8</v>
      </c>
      <c r="D493" s="10">
        <f t="shared" si="54"/>
        <v>3440027.4000000004</v>
      </c>
      <c r="E493" s="10">
        <f t="shared" si="55"/>
        <v>318000</v>
      </c>
      <c r="F493" s="10">
        <f t="shared" si="55"/>
        <v>264683.09999999998</v>
      </c>
      <c r="G493" s="10">
        <f t="shared" si="55"/>
        <v>0</v>
      </c>
      <c r="H493" s="10">
        <f t="shared" si="55"/>
        <v>41194.9</v>
      </c>
      <c r="I493" s="10">
        <f t="shared" si="55"/>
        <v>175118.7</v>
      </c>
      <c r="J493" s="10">
        <f t="shared" si="55"/>
        <v>250115.9</v>
      </c>
      <c r="K493" s="10">
        <f t="shared" si="55"/>
        <v>516109.9</v>
      </c>
      <c r="L493" s="29">
        <f t="shared" si="55"/>
        <v>732423.2</v>
      </c>
      <c r="M493" s="10">
        <f t="shared" si="55"/>
        <v>941333.6</v>
      </c>
      <c r="N493" s="10">
        <f t="shared" si="55"/>
        <v>201048.09999999998</v>
      </c>
      <c r="O493" s="10">
        <f t="shared" si="55"/>
        <v>0</v>
      </c>
      <c r="P493" s="12" t="e">
        <f>L493-#REF!</f>
        <v>#REF!</v>
      </c>
    </row>
    <row r="494" spans="1:16" ht="24">
      <c r="A494" s="268"/>
      <c r="B494" s="266"/>
      <c r="C494" s="9" t="s">
        <v>9</v>
      </c>
      <c r="D494" s="10">
        <f t="shared" si="54"/>
        <v>0</v>
      </c>
      <c r="E494" s="10">
        <f t="shared" si="55"/>
        <v>0</v>
      </c>
      <c r="F494" s="10">
        <f t="shared" si="55"/>
        <v>0</v>
      </c>
      <c r="G494" s="10">
        <f t="shared" si="55"/>
        <v>0</v>
      </c>
      <c r="H494" s="10">
        <f t="shared" si="55"/>
        <v>0</v>
      </c>
      <c r="I494" s="10">
        <f t="shared" si="55"/>
        <v>0</v>
      </c>
      <c r="J494" s="10">
        <f t="shared" si="55"/>
        <v>0</v>
      </c>
      <c r="K494" s="10">
        <f t="shared" si="55"/>
        <v>0</v>
      </c>
      <c r="L494" s="15">
        <f t="shared" si="55"/>
        <v>0</v>
      </c>
      <c r="M494" s="10">
        <f t="shared" si="55"/>
        <v>0</v>
      </c>
      <c r="N494" s="10">
        <f t="shared" si="55"/>
        <v>0</v>
      </c>
      <c r="O494" s="10">
        <f t="shared" si="55"/>
        <v>0</v>
      </c>
      <c r="P494" s="12" t="e">
        <f>L494-#REF!</f>
        <v>#REF!</v>
      </c>
    </row>
    <row r="495" spans="1:16" ht="36">
      <c r="A495" s="268"/>
      <c r="B495" s="266"/>
      <c r="C495" s="9" t="s">
        <v>10</v>
      </c>
      <c r="D495" s="10">
        <f t="shared" si="54"/>
        <v>118380.3</v>
      </c>
      <c r="E495" s="10">
        <f t="shared" si="55"/>
        <v>0</v>
      </c>
      <c r="F495" s="10">
        <f t="shared" si="55"/>
        <v>0</v>
      </c>
      <c r="G495" s="10">
        <f t="shared" si="55"/>
        <v>0</v>
      </c>
      <c r="H495" s="10">
        <f t="shared" si="55"/>
        <v>0</v>
      </c>
      <c r="I495" s="10">
        <f t="shared" si="55"/>
        <v>118380.3</v>
      </c>
      <c r="J495" s="10">
        <f t="shared" si="55"/>
        <v>0</v>
      </c>
      <c r="K495" s="10">
        <f t="shared" si="55"/>
        <v>0</v>
      </c>
      <c r="L495" s="15">
        <f t="shared" si="55"/>
        <v>0</v>
      </c>
      <c r="M495" s="10">
        <f t="shared" si="55"/>
        <v>0</v>
      </c>
      <c r="N495" s="10">
        <f t="shared" si="55"/>
        <v>0</v>
      </c>
      <c r="O495" s="10">
        <f t="shared" si="55"/>
        <v>0</v>
      </c>
      <c r="P495" s="12" t="e">
        <f>L495-#REF!</f>
        <v>#REF!</v>
      </c>
    </row>
    <row r="496" spans="1:16" ht="72">
      <c r="A496" s="268"/>
      <c r="B496" s="266"/>
      <c r="C496" s="9" t="s">
        <v>11</v>
      </c>
      <c r="D496" s="10">
        <f t="shared" si="54"/>
        <v>262527.3</v>
      </c>
      <c r="E496" s="10">
        <f t="shared" si="55"/>
        <v>0</v>
      </c>
      <c r="F496" s="10">
        <f t="shared" si="55"/>
        <v>0</v>
      </c>
      <c r="G496" s="10">
        <f t="shared" si="55"/>
        <v>0</v>
      </c>
      <c r="H496" s="10">
        <f t="shared" si="55"/>
        <v>200000</v>
      </c>
      <c r="I496" s="10">
        <f t="shared" si="55"/>
        <v>0</v>
      </c>
      <c r="J496" s="10">
        <f t="shared" si="55"/>
        <v>62527.3</v>
      </c>
      <c r="K496" s="10">
        <f t="shared" si="55"/>
        <v>0</v>
      </c>
      <c r="L496" s="15">
        <f t="shared" si="55"/>
        <v>0</v>
      </c>
      <c r="M496" s="10">
        <f t="shared" si="55"/>
        <v>0</v>
      </c>
      <c r="N496" s="10">
        <f t="shared" si="55"/>
        <v>0</v>
      </c>
      <c r="O496" s="10">
        <f t="shared" si="55"/>
        <v>0</v>
      </c>
      <c r="P496" s="12" t="e">
        <f>L496-#REF!</f>
        <v>#REF!</v>
      </c>
    </row>
    <row r="497" spans="1:16">
      <c r="A497" s="268"/>
      <c r="B497" s="266" t="s">
        <v>12</v>
      </c>
      <c r="C497" s="266"/>
      <c r="D497" s="266"/>
      <c r="E497" s="266"/>
      <c r="F497" s="266"/>
      <c r="G497" s="266"/>
      <c r="H497" s="266"/>
      <c r="I497" s="266"/>
      <c r="J497" s="266"/>
      <c r="K497" s="266"/>
      <c r="L497" s="266"/>
      <c r="M497" s="266"/>
      <c r="N497" s="9"/>
      <c r="O497" s="9"/>
      <c r="P497" s="12" t="e">
        <f>L497-#REF!</f>
        <v>#REF!</v>
      </c>
    </row>
    <row r="498" spans="1:16">
      <c r="A498" s="268"/>
      <c r="B498" s="266" t="s">
        <v>13</v>
      </c>
      <c r="C498" s="9" t="s">
        <v>6</v>
      </c>
      <c r="D498" s="20">
        <f t="shared" ref="D498:D561" si="56">SUM(E498:O498)</f>
        <v>2813310.6</v>
      </c>
      <c r="E498" s="9">
        <f t="shared" ref="E498:O503" si="57">E523+E529+E535+E541+E547+E553+E559+E583+E589+E595+E601+E613+E619+E649+E655+E668+E717+E805+E811+E817+E823</f>
        <v>25770</v>
      </c>
      <c r="F498" s="9">
        <f t="shared" si="57"/>
        <v>33887.300000000003</v>
      </c>
      <c r="G498" s="9">
        <f t="shared" si="57"/>
        <v>14576</v>
      </c>
      <c r="H498" s="9">
        <f t="shared" si="57"/>
        <v>490260.60000000003</v>
      </c>
      <c r="I498" s="9">
        <f t="shared" si="57"/>
        <v>286456</v>
      </c>
      <c r="J498" s="9">
        <f t="shared" si="57"/>
        <v>634619.89999999991</v>
      </c>
      <c r="K498" s="9">
        <f t="shared" si="57"/>
        <v>368753.3</v>
      </c>
      <c r="L498" s="17">
        <f t="shared" si="57"/>
        <v>340979.9</v>
      </c>
      <c r="M498" s="9">
        <f t="shared" si="57"/>
        <v>304420.19999999995</v>
      </c>
      <c r="N498" s="9">
        <f t="shared" si="57"/>
        <v>269742.09999999998</v>
      </c>
      <c r="O498" s="9">
        <f t="shared" si="57"/>
        <v>43845.3</v>
      </c>
      <c r="P498" s="12" t="e">
        <f>L498-#REF!</f>
        <v>#REF!</v>
      </c>
    </row>
    <row r="499" spans="1:16">
      <c r="A499" s="268"/>
      <c r="B499" s="266"/>
      <c r="C499" s="9" t="s">
        <v>7</v>
      </c>
      <c r="D499" s="20">
        <f t="shared" si="56"/>
        <v>1208144.7</v>
      </c>
      <c r="E499" s="9">
        <f t="shared" si="57"/>
        <v>7770</v>
      </c>
      <c r="F499" s="9">
        <f t="shared" si="57"/>
        <v>33887.300000000003</v>
      </c>
      <c r="G499" s="9">
        <f t="shared" si="57"/>
        <v>14576</v>
      </c>
      <c r="H499" s="9">
        <f t="shared" si="57"/>
        <v>249065.7</v>
      </c>
      <c r="I499" s="9">
        <f t="shared" si="57"/>
        <v>122957</v>
      </c>
      <c r="J499" s="9">
        <f t="shared" si="57"/>
        <v>365929.7</v>
      </c>
      <c r="K499" s="9">
        <f t="shared" si="57"/>
        <v>41964.399999999994</v>
      </c>
      <c r="L499" s="17">
        <f t="shared" si="57"/>
        <v>142556.69999999998</v>
      </c>
      <c r="M499" s="9">
        <f t="shared" si="57"/>
        <v>116898.6</v>
      </c>
      <c r="N499" s="9">
        <f t="shared" si="57"/>
        <v>68694</v>
      </c>
      <c r="O499" s="9">
        <f t="shared" si="57"/>
        <v>43845.3</v>
      </c>
      <c r="P499" s="8" t="e">
        <f>L499-#REF!</f>
        <v>#REF!</v>
      </c>
    </row>
    <row r="500" spans="1:16" ht="24">
      <c r="A500" s="268"/>
      <c r="B500" s="266"/>
      <c r="C500" s="9" t="s">
        <v>8</v>
      </c>
      <c r="D500" s="10">
        <f t="shared" si="56"/>
        <v>1268211.3000000003</v>
      </c>
      <c r="E500" s="9">
        <f t="shared" si="57"/>
        <v>18000</v>
      </c>
      <c r="F500" s="9">
        <f t="shared" si="57"/>
        <v>0</v>
      </c>
      <c r="G500" s="9">
        <f t="shared" si="57"/>
        <v>0</v>
      </c>
      <c r="H500" s="9">
        <f t="shared" si="57"/>
        <v>41194.9</v>
      </c>
      <c r="I500" s="9">
        <f t="shared" si="57"/>
        <v>45118.700000000004</v>
      </c>
      <c r="J500" s="9">
        <f t="shared" si="57"/>
        <v>250115.9</v>
      </c>
      <c r="K500" s="9">
        <f t="shared" si="57"/>
        <v>326788.90000000002</v>
      </c>
      <c r="L500" s="17">
        <f t="shared" si="57"/>
        <v>198423.2</v>
      </c>
      <c r="M500" s="9">
        <f t="shared" si="57"/>
        <v>187521.59999999998</v>
      </c>
      <c r="N500" s="9">
        <f t="shared" si="57"/>
        <v>201048.09999999998</v>
      </c>
      <c r="O500" s="9">
        <f t="shared" si="57"/>
        <v>0</v>
      </c>
      <c r="P500" s="12" t="e">
        <f>L500-#REF!</f>
        <v>#REF!</v>
      </c>
    </row>
    <row r="501" spans="1:16" ht="24">
      <c r="A501" s="268"/>
      <c r="B501" s="266"/>
      <c r="C501" s="9" t="s">
        <v>9</v>
      </c>
      <c r="D501" s="10">
        <f t="shared" si="56"/>
        <v>0</v>
      </c>
      <c r="E501" s="9">
        <f t="shared" si="57"/>
        <v>0</v>
      </c>
      <c r="F501" s="9">
        <f t="shared" si="57"/>
        <v>0</v>
      </c>
      <c r="G501" s="9">
        <f t="shared" si="57"/>
        <v>0</v>
      </c>
      <c r="H501" s="9">
        <f t="shared" si="57"/>
        <v>0</v>
      </c>
      <c r="I501" s="9">
        <f t="shared" si="57"/>
        <v>0</v>
      </c>
      <c r="J501" s="9">
        <f t="shared" si="57"/>
        <v>0</v>
      </c>
      <c r="K501" s="9">
        <f t="shared" si="57"/>
        <v>0</v>
      </c>
      <c r="L501" s="17">
        <f t="shared" si="57"/>
        <v>0</v>
      </c>
      <c r="M501" s="9">
        <f t="shared" si="57"/>
        <v>0</v>
      </c>
      <c r="N501" s="9">
        <f t="shared" si="57"/>
        <v>0</v>
      </c>
      <c r="O501" s="9">
        <f t="shared" si="57"/>
        <v>0</v>
      </c>
      <c r="P501" s="12" t="e">
        <f>L501-#REF!</f>
        <v>#REF!</v>
      </c>
    </row>
    <row r="502" spans="1:16" ht="36">
      <c r="A502" s="268"/>
      <c r="B502" s="266"/>
      <c r="C502" s="9" t="s">
        <v>10</v>
      </c>
      <c r="D502" s="10">
        <f t="shared" si="56"/>
        <v>118380.3</v>
      </c>
      <c r="E502" s="9">
        <f t="shared" si="57"/>
        <v>0</v>
      </c>
      <c r="F502" s="9">
        <f t="shared" si="57"/>
        <v>0</v>
      </c>
      <c r="G502" s="9">
        <f t="shared" si="57"/>
        <v>0</v>
      </c>
      <c r="H502" s="9">
        <f t="shared" si="57"/>
        <v>0</v>
      </c>
      <c r="I502" s="9">
        <f t="shared" si="57"/>
        <v>118380.3</v>
      </c>
      <c r="J502" s="9">
        <f t="shared" si="57"/>
        <v>0</v>
      </c>
      <c r="K502" s="9">
        <f t="shared" si="57"/>
        <v>0</v>
      </c>
      <c r="L502" s="17">
        <f t="shared" si="57"/>
        <v>0</v>
      </c>
      <c r="M502" s="9">
        <f t="shared" si="57"/>
        <v>0</v>
      </c>
      <c r="N502" s="9">
        <f t="shared" si="57"/>
        <v>0</v>
      </c>
      <c r="O502" s="9">
        <f t="shared" si="57"/>
        <v>0</v>
      </c>
      <c r="P502" s="12" t="e">
        <f>L502-#REF!</f>
        <v>#REF!</v>
      </c>
    </row>
    <row r="503" spans="1:16" ht="72">
      <c r="A503" s="268"/>
      <c r="B503" s="266"/>
      <c r="C503" s="9" t="s">
        <v>11</v>
      </c>
      <c r="D503" s="10">
        <f t="shared" si="56"/>
        <v>218574.3</v>
      </c>
      <c r="E503" s="9">
        <f t="shared" si="57"/>
        <v>0</v>
      </c>
      <c r="F503" s="9">
        <f t="shared" si="57"/>
        <v>0</v>
      </c>
      <c r="G503" s="9">
        <f t="shared" si="57"/>
        <v>0</v>
      </c>
      <c r="H503" s="9">
        <f t="shared" si="57"/>
        <v>200000</v>
      </c>
      <c r="I503" s="9">
        <f t="shared" si="57"/>
        <v>0</v>
      </c>
      <c r="J503" s="9">
        <f t="shared" si="57"/>
        <v>18574.300000000003</v>
      </c>
      <c r="K503" s="9">
        <f t="shared" si="57"/>
        <v>0</v>
      </c>
      <c r="L503" s="17">
        <f t="shared" si="57"/>
        <v>0</v>
      </c>
      <c r="M503" s="9">
        <f t="shared" si="57"/>
        <v>0</v>
      </c>
      <c r="N503" s="9">
        <f t="shared" si="57"/>
        <v>0</v>
      </c>
      <c r="O503" s="9">
        <f t="shared" si="57"/>
        <v>0</v>
      </c>
      <c r="P503" s="12" t="e">
        <f>L503-#REF!</f>
        <v>#REF!</v>
      </c>
    </row>
    <row r="504" spans="1:16">
      <c r="A504" s="268"/>
      <c r="B504" s="266" t="s">
        <v>14</v>
      </c>
      <c r="C504" s="9" t="s">
        <v>6</v>
      </c>
      <c r="D504" s="10">
        <f t="shared" si="56"/>
        <v>2173.6999999999998</v>
      </c>
      <c r="E504" s="10">
        <f t="shared" ref="E504:O509" si="58">E565</f>
        <v>0</v>
      </c>
      <c r="F504" s="10">
        <f t="shared" si="58"/>
        <v>0</v>
      </c>
      <c r="G504" s="10">
        <f t="shared" si="58"/>
        <v>0</v>
      </c>
      <c r="H504" s="10">
        <f t="shared" si="58"/>
        <v>0</v>
      </c>
      <c r="I504" s="10">
        <f t="shared" si="58"/>
        <v>0</v>
      </c>
      <c r="J504" s="10">
        <f t="shared" si="58"/>
        <v>2173.6999999999998</v>
      </c>
      <c r="K504" s="10">
        <f t="shared" si="58"/>
        <v>0</v>
      </c>
      <c r="L504" s="15">
        <f t="shared" si="58"/>
        <v>0</v>
      </c>
      <c r="M504" s="10">
        <f t="shared" si="58"/>
        <v>0</v>
      </c>
      <c r="N504" s="10">
        <f t="shared" si="58"/>
        <v>0</v>
      </c>
      <c r="O504" s="10">
        <f t="shared" si="58"/>
        <v>0</v>
      </c>
      <c r="P504" s="12" t="e">
        <f>L504-#REF!</f>
        <v>#REF!</v>
      </c>
    </row>
    <row r="505" spans="1:16">
      <c r="A505" s="268"/>
      <c r="B505" s="266"/>
      <c r="C505" s="9" t="s">
        <v>7</v>
      </c>
      <c r="D505" s="10">
        <f t="shared" si="56"/>
        <v>2173.6999999999998</v>
      </c>
      <c r="E505" s="10">
        <f t="shared" si="58"/>
        <v>0</v>
      </c>
      <c r="F505" s="10">
        <f t="shared" si="58"/>
        <v>0</v>
      </c>
      <c r="G505" s="10">
        <f t="shared" si="58"/>
        <v>0</v>
      </c>
      <c r="H505" s="10">
        <f t="shared" si="58"/>
        <v>0</v>
      </c>
      <c r="I505" s="10">
        <f t="shared" si="58"/>
        <v>0</v>
      </c>
      <c r="J505" s="10">
        <f t="shared" si="58"/>
        <v>2173.6999999999998</v>
      </c>
      <c r="K505" s="10">
        <f t="shared" si="58"/>
        <v>0</v>
      </c>
      <c r="L505" s="15">
        <f t="shared" si="58"/>
        <v>0</v>
      </c>
      <c r="M505" s="10">
        <f t="shared" si="58"/>
        <v>0</v>
      </c>
      <c r="N505" s="10">
        <f t="shared" si="58"/>
        <v>0</v>
      </c>
      <c r="O505" s="10">
        <f t="shared" si="58"/>
        <v>0</v>
      </c>
      <c r="P505" s="12" t="e">
        <f>L505-#REF!</f>
        <v>#REF!</v>
      </c>
    </row>
    <row r="506" spans="1:16" ht="24">
      <c r="A506" s="268"/>
      <c r="B506" s="266"/>
      <c r="C506" s="9" t="s">
        <v>8</v>
      </c>
      <c r="D506" s="10">
        <f t="shared" si="56"/>
        <v>0</v>
      </c>
      <c r="E506" s="10">
        <f t="shared" si="58"/>
        <v>0</v>
      </c>
      <c r="F506" s="10">
        <f t="shared" si="58"/>
        <v>0</v>
      </c>
      <c r="G506" s="10">
        <f t="shared" si="58"/>
        <v>0</v>
      </c>
      <c r="H506" s="10">
        <f t="shared" si="58"/>
        <v>0</v>
      </c>
      <c r="I506" s="10">
        <f t="shared" si="58"/>
        <v>0</v>
      </c>
      <c r="J506" s="10">
        <f t="shared" si="58"/>
        <v>0</v>
      </c>
      <c r="K506" s="10">
        <f t="shared" si="58"/>
        <v>0</v>
      </c>
      <c r="L506" s="15">
        <f t="shared" si="58"/>
        <v>0</v>
      </c>
      <c r="M506" s="10">
        <f t="shared" si="58"/>
        <v>0</v>
      </c>
      <c r="N506" s="10">
        <f t="shared" si="58"/>
        <v>0</v>
      </c>
      <c r="O506" s="10">
        <f t="shared" si="58"/>
        <v>0</v>
      </c>
      <c r="P506" s="12" t="e">
        <f>L506-#REF!</f>
        <v>#REF!</v>
      </c>
    </row>
    <row r="507" spans="1:16" ht="24">
      <c r="A507" s="268"/>
      <c r="B507" s="266"/>
      <c r="C507" s="9" t="s">
        <v>9</v>
      </c>
      <c r="D507" s="10">
        <f t="shared" si="56"/>
        <v>0</v>
      </c>
      <c r="E507" s="10">
        <f t="shared" si="58"/>
        <v>0</v>
      </c>
      <c r="F507" s="10">
        <f t="shared" si="58"/>
        <v>0</v>
      </c>
      <c r="G507" s="10">
        <f t="shared" si="58"/>
        <v>0</v>
      </c>
      <c r="H507" s="10">
        <f t="shared" si="58"/>
        <v>0</v>
      </c>
      <c r="I507" s="10">
        <f t="shared" si="58"/>
        <v>0</v>
      </c>
      <c r="J507" s="10">
        <f t="shared" si="58"/>
        <v>0</v>
      </c>
      <c r="K507" s="10">
        <f t="shared" si="58"/>
        <v>0</v>
      </c>
      <c r="L507" s="15">
        <f t="shared" si="58"/>
        <v>0</v>
      </c>
      <c r="M507" s="10">
        <f t="shared" si="58"/>
        <v>0</v>
      </c>
      <c r="N507" s="10">
        <f t="shared" si="58"/>
        <v>0</v>
      </c>
      <c r="O507" s="10">
        <f t="shared" si="58"/>
        <v>0</v>
      </c>
      <c r="P507" s="12" t="e">
        <f>L507-#REF!</f>
        <v>#REF!</v>
      </c>
    </row>
    <row r="508" spans="1:16" ht="36">
      <c r="A508" s="268"/>
      <c r="B508" s="266"/>
      <c r="C508" s="9" t="s">
        <v>10</v>
      </c>
      <c r="D508" s="10">
        <f t="shared" si="56"/>
        <v>0</v>
      </c>
      <c r="E508" s="10">
        <f t="shared" si="58"/>
        <v>0</v>
      </c>
      <c r="F508" s="10">
        <f t="shared" si="58"/>
        <v>0</v>
      </c>
      <c r="G508" s="10">
        <f t="shared" si="58"/>
        <v>0</v>
      </c>
      <c r="H508" s="10">
        <f t="shared" si="58"/>
        <v>0</v>
      </c>
      <c r="I508" s="10">
        <f t="shared" si="58"/>
        <v>0</v>
      </c>
      <c r="J508" s="10">
        <f t="shared" si="58"/>
        <v>0</v>
      </c>
      <c r="K508" s="10">
        <f t="shared" si="58"/>
        <v>0</v>
      </c>
      <c r="L508" s="15">
        <f t="shared" si="58"/>
        <v>0</v>
      </c>
      <c r="M508" s="10">
        <f t="shared" si="58"/>
        <v>0</v>
      </c>
      <c r="N508" s="10">
        <f t="shared" si="58"/>
        <v>0</v>
      </c>
      <c r="O508" s="10">
        <f t="shared" si="58"/>
        <v>0</v>
      </c>
      <c r="P508" s="12" t="e">
        <f>L508-#REF!</f>
        <v>#REF!</v>
      </c>
    </row>
    <row r="509" spans="1:16" hidden="1">
      <c r="A509" s="268"/>
      <c r="B509" s="9"/>
      <c r="C509" s="9"/>
      <c r="D509" s="10">
        <f t="shared" si="56"/>
        <v>0</v>
      </c>
      <c r="E509" s="10">
        <f t="shared" si="58"/>
        <v>0</v>
      </c>
      <c r="F509" s="10">
        <f t="shared" si="58"/>
        <v>0</v>
      </c>
      <c r="G509" s="10">
        <f t="shared" si="58"/>
        <v>0</v>
      </c>
      <c r="H509" s="10">
        <f t="shared" si="58"/>
        <v>0</v>
      </c>
      <c r="I509" s="10">
        <f t="shared" si="58"/>
        <v>0</v>
      </c>
      <c r="J509" s="10">
        <f t="shared" si="58"/>
        <v>0</v>
      </c>
      <c r="K509" s="10">
        <f t="shared" si="58"/>
        <v>0</v>
      </c>
      <c r="L509" s="15">
        <f t="shared" si="58"/>
        <v>0</v>
      </c>
      <c r="M509" s="10">
        <f t="shared" si="58"/>
        <v>0</v>
      </c>
      <c r="N509" s="10">
        <f t="shared" si="58"/>
        <v>0</v>
      </c>
      <c r="O509" s="10">
        <f t="shared" si="58"/>
        <v>0</v>
      </c>
      <c r="P509" s="12" t="e">
        <f>L509-#REF!</f>
        <v>#REF!</v>
      </c>
    </row>
    <row r="510" spans="1:16">
      <c r="A510" s="268"/>
      <c r="B510" s="266" t="s">
        <v>15</v>
      </c>
      <c r="C510" s="9" t="s">
        <v>6</v>
      </c>
      <c r="D510" s="10">
        <f t="shared" si="56"/>
        <v>818629.5</v>
      </c>
      <c r="E510" s="10">
        <f t="shared" ref="E510:O515" si="59">E571+E577+E607+E632</f>
        <v>375684.5</v>
      </c>
      <c r="F510" s="10">
        <f t="shared" si="59"/>
        <v>290527.3</v>
      </c>
      <c r="G510" s="10">
        <f t="shared" si="59"/>
        <v>0</v>
      </c>
      <c r="H510" s="10">
        <f>H571+H577+H607+H632</f>
        <v>847.69999999999993</v>
      </c>
      <c r="I510" s="10">
        <f t="shared" si="59"/>
        <v>151570</v>
      </c>
      <c r="J510" s="10">
        <f t="shared" si="59"/>
        <v>0</v>
      </c>
      <c r="K510" s="10">
        <f t="shared" si="59"/>
        <v>0</v>
      </c>
      <c r="L510" s="15">
        <f t="shared" si="59"/>
        <v>0</v>
      </c>
      <c r="M510" s="10">
        <f t="shared" si="59"/>
        <v>0</v>
      </c>
      <c r="N510" s="10">
        <f t="shared" si="59"/>
        <v>0</v>
      </c>
      <c r="O510" s="10">
        <f t="shared" si="59"/>
        <v>0</v>
      </c>
      <c r="P510" s="12" t="e">
        <f>L510-#REF!</f>
        <v>#REF!</v>
      </c>
    </row>
    <row r="511" spans="1:16">
      <c r="A511" s="268"/>
      <c r="B511" s="266"/>
      <c r="C511" s="9" t="s">
        <v>7</v>
      </c>
      <c r="D511" s="10">
        <f t="shared" si="56"/>
        <v>123946.4</v>
      </c>
      <c r="E511" s="10">
        <f t="shared" si="59"/>
        <v>75684.5</v>
      </c>
      <c r="F511" s="10">
        <f t="shared" si="59"/>
        <v>25844.2</v>
      </c>
      <c r="G511" s="10">
        <f t="shared" si="59"/>
        <v>0</v>
      </c>
      <c r="H511" s="10">
        <f t="shared" si="59"/>
        <v>847.69999999999993</v>
      </c>
      <c r="I511" s="10">
        <f t="shared" si="59"/>
        <v>21570</v>
      </c>
      <c r="J511" s="10">
        <f t="shared" si="59"/>
        <v>0</v>
      </c>
      <c r="K511" s="10">
        <f t="shared" si="59"/>
        <v>0</v>
      </c>
      <c r="L511" s="15">
        <f t="shared" si="59"/>
        <v>0</v>
      </c>
      <c r="M511" s="10">
        <f t="shared" si="59"/>
        <v>0</v>
      </c>
      <c r="N511" s="10">
        <f t="shared" si="59"/>
        <v>0</v>
      </c>
      <c r="O511" s="10">
        <f t="shared" si="59"/>
        <v>0</v>
      </c>
      <c r="P511" s="12" t="e">
        <f>L511-#REF!</f>
        <v>#REF!</v>
      </c>
    </row>
    <row r="512" spans="1:16" ht="24">
      <c r="A512" s="268"/>
      <c r="B512" s="266"/>
      <c r="C512" s="9" t="s">
        <v>8</v>
      </c>
      <c r="D512" s="10">
        <f t="shared" si="56"/>
        <v>694683.1</v>
      </c>
      <c r="E512" s="10">
        <f t="shared" si="59"/>
        <v>300000</v>
      </c>
      <c r="F512" s="10">
        <f t="shared" si="59"/>
        <v>264683.09999999998</v>
      </c>
      <c r="G512" s="10">
        <f t="shared" si="59"/>
        <v>0</v>
      </c>
      <c r="H512" s="10">
        <f t="shared" si="59"/>
        <v>0</v>
      </c>
      <c r="I512" s="10">
        <f t="shared" si="59"/>
        <v>130000</v>
      </c>
      <c r="J512" s="10">
        <f t="shared" si="59"/>
        <v>0</v>
      </c>
      <c r="K512" s="10">
        <f t="shared" si="59"/>
        <v>0</v>
      </c>
      <c r="L512" s="15">
        <f t="shared" si="59"/>
        <v>0</v>
      </c>
      <c r="M512" s="10">
        <f t="shared" si="59"/>
        <v>0</v>
      </c>
      <c r="N512" s="10">
        <f t="shared" si="59"/>
        <v>0</v>
      </c>
      <c r="O512" s="10">
        <f t="shared" si="59"/>
        <v>0</v>
      </c>
      <c r="P512" s="12" t="e">
        <f>L512-#REF!</f>
        <v>#REF!</v>
      </c>
    </row>
    <row r="513" spans="1:16" ht="24">
      <c r="A513" s="268"/>
      <c r="B513" s="266"/>
      <c r="C513" s="9" t="s">
        <v>9</v>
      </c>
      <c r="D513" s="10">
        <f t="shared" si="56"/>
        <v>0</v>
      </c>
      <c r="E513" s="10">
        <f t="shared" si="59"/>
        <v>0</v>
      </c>
      <c r="F513" s="10">
        <f t="shared" si="59"/>
        <v>0</v>
      </c>
      <c r="G513" s="10">
        <f t="shared" si="59"/>
        <v>0</v>
      </c>
      <c r="H513" s="10">
        <f t="shared" si="59"/>
        <v>0</v>
      </c>
      <c r="I513" s="10">
        <f t="shared" si="59"/>
        <v>0</v>
      </c>
      <c r="J513" s="10">
        <f t="shared" si="59"/>
        <v>0</v>
      </c>
      <c r="K513" s="10">
        <f t="shared" si="59"/>
        <v>0</v>
      </c>
      <c r="L513" s="15">
        <f t="shared" si="59"/>
        <v>0</v>
      </c>
      <c r="M513" s="10">
        <f t="shared" si="59"/>
        <v>0</v>
      </c>
      <c r="N513" s="10">
        <f t="shared" si="59"/>
        <v>0</v>
      </c>
      <c r="O513" s="10">
        <f t="shared" si="59"/>
        <v>0</v>
      </c>
      <c r="P513" s="12" t="e">
        <f>L513-#REF!</f>
        <v>#REF!</v>
      </c>
    </row>
    <row r="514" spans="1:16" ht="36">
      <c r="A514" s="268"/>
      <c r="B514" s="266"/>
      <c r="C514" s="9" t="s">
        <v>10</v>
      </c>
      <c r="D514" s="10">
        <f t="shared" si="56"/>
        <v>0</v>
      </c>
      <c r="E514" s="10">
        <f t="shared" si="59"/>
        <v>0</v>
      </c>
      <c r="F514" s="10">
        <f t="shared" si="59"/>
        <v>0</v>
      </c>
      <c r="G514" s="10">
        <f t="shared" si="59"/>
        <v>0</v>
      </c>
      <c r="H514" s="10">
        <f t="shared" si="59"/>
        <v>0</v>
      </c>
      <c r="I514" s="10">
        <f t="shared" si="59"/>
        <v>0</v>
      </c>
      <c r="J514" s="10">
        <f t="shared" si="59"/>
        <v>0</v>
      </c>
      <c r="K514" s="10">
        <f t="shared" si="59"/>
        <v>0</v>
      </c>
      <c r="L514" s="15">
        <f t="shared" si="59"/>
        <v>0</v>
      </c>
      <c r="M514" s="10">
        <f t="shared" si="59"/>
        <v>0</v>
      </c>
      <c r="N514" s="10">
        <f t="shared" si="59"/>
        <v>0</v>
      </c>
      <c r="O514" s="10">
        <f t="shared" si="59"/>
        <v>0</v>
      </c>
      <c r="P514" s="12" t="e">
        <f>L514-#REF!</f>
        <v>#REF!</v>
      </c>
    </row>
    <row r="515" spans="1:16" hidden="1">
      <c r="A515" s="268"/>
      <c r="B515" s="9"/>
      <c r="C515" s="9"/>
      <c r="D515" s="10">
        <f t="shared" si="56"/>
        <v>0</v>
      </c>
      <c r="E515" s="10">
        <f t="shared" si="59"/>
        <v>0</v>
      </c>
      <c r="F515" s="10">
        <f t="shared" si="59"/>
        <v>0</v>
      </c>
      <c r="G515" s="10">
        <f t="shared" si="59"/>
        <v>0</v>
      </c>
      <c r="H515" s="10">
        <f t="shared" si="59"/>
        <v>0</v>
      </c>
      <c r="I515" s="10">
        <f t="shared" si="59"/>
        <v>0</v>
      </c>
      <c r="J515" s="10">
        <f t="shared" si="59"/>
        <v>0</v>
      </c>
      <c r="K515" s="10">
        <f t="shared" si="59"/>
        <v>0</v>
      </c>
      <c r="L515" s="15">
        <f t="shared" si="59"/>
        <v>0</v>
      </c>
      <c r="M515" s="10">
        <f t="shared" si="59"/>
        <v>0</v>
      </c>
      <c r="N515" s="10">
        <f t="shared" si="59"/>
        <v>0</v>
      </c>
      <c r="O515" s="10">
        <f t="shared" si="59"/>
        <v>0</v>
      </c>
      <c r="P515" s="12" t="e">
        <f>L515-#REF!</f>
        <v>#REF!</v>
      </c>
    </row>
    <row r="516" spans="1:16" hidden="1">
      <c r="A516" s="268"/>
      <c r="B516" s="9"/>
      <c r="C516" s="9"/>
      <c r="D516" s="10">
        <f t="shared" si="56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</row>
    <row r="517" spans="1:16">
      <c r="A517" s="268"/>
      <c r="B517" s="266" t="s">
        <v>17</v>
      </c>
      <c r="C517" s="9" t="s">
        <v>6</v>
      </c>
      <c r="D517" s="10">
        <f t="shared" si="56"/>
        <v>2020339.7000000002</v>
      </c>
      <c r="E517" s="10">
        <f t="shared" ref="E517:O521" si="60">E638+E674+E680+E686+E692+E698+E724+E704</f>
        <v>0</v>
      </c>
      <c r="F517" s="10">
        <f t="shared" si="60"/>
        <v>0</v>
      </c>
      <c r="G517" s="10">
        <f t="shared" si="60"/>
        <v>0</v>
      </c>
      <c r="H517" s="10">
        <f t="shared" si="60"/>
        <v>0</v>
      </c>
      <c r="I517" s="10">
        <f t="shared" si="60"/>
        <v>0</v>
      </c>
      <c r="J517" s="10">
        <f t="shared" si="60"/>
        <v>56958.5</v>
      </c>
      <c r="K517" s="10">
        <f t="shared" si="60"/>
        <v>252271.30000000002</v>
      </c>
      <c r="L517" s="15">
        <f t="shared" si="60"/>
        <v>840493.8</v>
      </c>
      <c r="M517" s="10">
        <f t="shared" si="60"/>
        <v>870616.1</v>
      </c>
      <c r="N517" s="10">
        <f t="shared" si="60"/>
        <v>0</v>
      </c>
      <c r="O517" s="10">
        <f t="shared" si="60"/>
        <v>0</v>
      </c>
      <c r="P517" s="12" t="e">
        <f>L517-#REF!</f>
        <v>#REF!</v>
      </c>
    </row>
    <row r="518" spans="1:16">
      <c r="A518" s="268"/>
      <c r="B518" s="266"/>
      <c r="C518" s="9" t="s">
        <v>7</v>
      </c>
      <c r="D518" s="10">
        <f t="shared" si="56"/>
        <v>499253.69999999995</v>
      </c>
      <c r="E518" s="10">
        <f t="shared" si="60"/>
        <v>0</v>
      </c>
      <c r="F518" s="10">
        <f t="shared" si="60"/>
        <v>0</v>
      </c>
      <c r="G518" s="10">
        <f t="shared" si="60"/>
        <v>0</v>
      </c>
      <c r="H518" s="10">
        <f t="shared" si="60"/>
        <v>0</v>
      </c>
      <c r="I518" s="10">
        <f t="shared" si="60"/>
        <v>0</v>
      </c>
      <c r="J518" s="10">
        <f t="shared" si="60"/>
        <v>13005.5</v>
      </c>
      <c r="K518" s="10">
        <f t="shared" si="60"/>
        <v>62950.299999999996</v>
      </c>
      <c r="L518" s="15">
        <f t="shared" si="60"/>
        <v>306493.8</v>
      </c>
      <c r="M518" s="10">
        <f t="shared" si="60"/>
        <v>116804.1</v>
      </c>
      <c r="N518" s="10">
        <f t="shared" si="60"/>
        <v>0</v>
      </c>
      <c r="O518" s="10">
        <f t="shared" si="60"/>
        <v>0</v>
      </c>
      <c r="P518" s="12" t="e">
        <f>L518-#REF!</f>
        <v>#REF!</v>
      </c>
    </row>
    <row r="519" spans="1:16" ht="24">
      <c r="A519" s="268"/>
      <c r="B519" s="266"/>
      <c r="C519" s="9" t="s">
        <v>8</v>
      </c>
      <c r="D519" s="10">
        <f t="shared" si="56"/>
        <v>1477133</v>
      </c>
      <c r="E519" s="10">
        <f t="shared" si="60"/>
        <v>0</v>
      </c>
      <c r="F519" s="10">
        <f t="shared" si="60"/>
        <v>0</v>
      </c>
      <c r="G519" s="10">
        <f t="shared" si="60"/>
        <v>0</v>
      </c>
      <c r="H519" s="10">
        <f t="shared" si="60"/>
        <v>0</v>
      </c>
      <c r="I519" s="10">
        <f t="shared" si="60"/>
        <v>0</v>
      </c>
      <c r="J519" s="10">
        <f t="shared" si="60"/>
        <v>0</v>
      </c>
      <c r="K519" s="10">
        <f t="shared" si="60"/>
        <v>189321</v>
      </c>
      <c r="L519" s="15">
        <f t="shared" si="60"/>
        <v>534000</v>
      </c>
      <c r="M519" s="10">
        <f t="shared" si="60"/>
        <v>753812</v>
      </c>
      <c r="N519" s="10">
        <f t="shared" si="60"/>
        <v>0</v>
      </c>
      <c r="O519" s="10">
        <f t="shared" si="60"/>
        <v>0</v>
      </c>
      <c r="P519" s="12" t="e">
        <f>L519-#REF!</f>
        <v>#REF!</v>
      </c>
    </row>
    <row r="520" spans="1:16" ht="24">
      <c r="A520" s="268"/>
      <c r="B520" s="266"/>
      <c r="C520" s="9" t="s">
        <v>9</v>
      </c>
      <c r="D520" s="10">
        <f t="shared" si="56"/>
        <v>0</v>
      </c>
      <c r="E520" s="10">
        <f t="shared" si="60"/>
        <v>0</v>
      </c>
      <c r="F520" s="10">
        <f t="shared" si="60"/>
        <v>0</v>
      </c>
      <c r="G520" s="10">
        <f t="shared" si="60"/>
        <v>0</v>
      </c>
      <c r="H520" s="10">
        <f t="shared" si="60"/>
        <v>0</v>
      </c>
      <c r="I520" s="10">
        <f t="shared" si="60"/>
        <v>0</v>
      </c>
      <c r="J520" s="10">
        <f t="shared" si="60"/>
        <v>0</v>
      </c>
      <c r="K520" s="10">
        <f t="shared" si="60"/>
        <v>0</v>
      </c>
      <c r="L520" s="15">
        <f t="shared" si="60"/>
        <v>0</v>
      </c>
      <c r="M520" s="10">
        <f t="shared" si="60"/>
        <v>0</v>
      </c>
      <c r="N520" s="10">
        <f t="shared" si="60"/>
        <v>0</v>
      </c>
      <c r="O520" s="10">
        <f t="shared" si="60"/>
        <v>0</v>
      </c>
      <c r="P520" s="12" t="e">
        <f>L520-#REF!</f>
        <v>#REF!</v>
      </c>
    </row>
    <row r="521" spans="1:16" ht="36">
      <c r="A521" s="268"/>
      <c r="B521" s="266"/>
      <c r="C521" s="9" t="s">
        <v>10</v>
      </c>
      <c r="D521" s="10">
        <f t="shared" si="56"/>
        <v>0</v>
      </c>
      <c r="E521" s="10">
        <f t="shared" si="60"/>
        <v>0</v>
      </c>
      <c r="F521" s="10">
        <f t="shared" si="60"/>
        <v>0</v>
      </c>
      <c r="G521" s="10">
        <f t="shared" si="60"/>
        <v>0</v>
      </c>
      <c r="H521" s="10">
        <f t="shared" si="60"/>
        <v>0</v>
      </c>
      <c r="I521" s="10">
        <f t="shared" si="60"/>
        <v>0</v>
      </c>
      <c r="J521" s="10">
        <f t="shared" si="60"/>
        <v>0</v>
      </c>
      <c r="K521" s="10">
        <f t="shared" si="60"/>
        <v>0</v>
      </c>
      <c r="L521" s="15">
        <f t="shared" si="60"/>
        <v>0</v>
      </c>
      <c r="M521" s="10">
        <f t="shared" si="60"/>
        <v>0</v>
      </c>
      <c r="N521" s="10">
        <f t="shared" si="60"/>
        <v>0</v>
      </c>
      <c r="O521" s="10">
        <f t="shared" si="60"/>
        <v>0</v>
      </c>
      <c r="P521" s="12" t="e">
        <f>L521-#REF!</f>
        <v>#REF!</v>
      </c>
    </row>
    <row r="522" spans="1:16" ht="72">
      <c r="A522" s="268"/>
      <c r="B522" s="266"/>
      <c r="C522" s="9" t="s">
        <v>11</v>
      </c>
      <c r="D522" s="10">
        <f t="shared" si="56"/>
        <v>43953</v>
      </c>
      <c r="E522" s="10">
        <f t="shared" ref="E522:O522" si="61">E648+E679+E685+E691+E697+E703+E729+E709</f>
        <v>0</v>
      </c>
      <c r="F522" s="10">
        <f t="shared" si="61"/>
        <v>0</v>
      </c>
      <c r="G522" s="10">
        <f t="shared" si="61"/>
        <v>0</v>
      </c>
      <c r="H522" s="10">
        <f t="shared" si="61"/>
        <v>0</v>
      </c>
      <c r="I522" s="10">
        <f t="shared" si="61"/>
        <v>0</v>
      </c>
      <c r="J522" s="10">
        <f t="shared" si="61"/>
        <v>43953</v>
      </c>
      <c r="K522" s="10">
        <f t="shared" si="61"/>
        <v>0</v>
      </c>
      <c r="L522" s="15">
        <f t="shared" si="61"/>
        <v>0</v>
      </c>
      <c r="M522" s="10">
        <f t="shared" si="61"/>
        <v>0</v>
      </c>
      <c r="N522" s="10">
        <f t="shared" si="61"/>
        <v>0</v>
      </c>
      <c r="O522" s="10">
        <f t="shared" si="61"/>
        <v>0</v>
      </c>
      <c r="P522" s="12" t="e">
        <f>L522-#REF!</f>
        <v>#REF!</v>
      </c>
    </row>
    <row r="523" spans="1:16">
      <c r="A523" s="266" t="s">
        <v>78</v>
      </c>
      <c r="B523" s="266" t="s">
        <v>13</v>
      </c>
      <c r="C523" s="9" t="s">
        <v>6</v>
      </c>
      <c r="D523" s="20">
        <f t="shared" si="56"/>
        <v>216259.20000000001</v>
      </c>
      <c r="E523" s="10">
        <f>E524+E525+E526+E527+E528</f>
        <v>300</v>
      </c>
      <c r="F523" s="10">
        <f t="shared" ref="F523:O523" si="62">F524+F525+F526+F527+F528</f>
        <v>23098.3</v>
      </c>
      <c r="G523" s="10">
        <f t="shared" si="62"/>
        <v>1000</v>
      </c>
      <c r="H523" s="10">
        <f t="shared" si="62"/>
        <v>4820</v>
      </c>
      <c r="I523" s="10">
        <f t="shared" si="62"/>
        <v>388.6</v>
      </c>
      <c r="J523" s="10">
        <f t="shared" si="62"/>
        <v>43005.3</v>
      </c>
      <c r="K523" s="10">
        <f t="shared" si="62"/>
        <v>1758</v>
      </c>
      <c r="L523" s="20">
        <f t="shared" si="62"/>
        <v>85889</v>
      </c>
      <c r="M523" s="10">
        <f t="shared" si="62"/>
        <v>52000</v>
      </c>
      <c r="N523" s="10">
        <f t="shared" si="62"/>
        <v>2000</v>
      </c>
      <c r="O523" s="10">
        <f t="shared" si="62"/>
        <v>2000</v>
      </c>
      <c r="P523" s="24" t="e">
        <f>L523-#REF!</f>
        <v>#REF!</v>
      </c>
    </row>
    <row r="524" spans="1:16">
      <c r="A524" s="266"/>
      <c r="B524" s="266"/>
      <c r="C524" s="9" t="s">
        <v>7</v>
      </c>
      <c r="D524" s="20">
        <f t="shared" si="56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8">
        <f>85889</f>
        <v>85889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</row>
    <row r="525" spans="1:16" ht="24">
      <c r="A525" s="266"/>
      <c r="B525" s="266"/>
      <c r="C525" s="9" t="s">
        <v>8</v>
      </c>
      <c r="D525" s="10">
        <f t="shared" si="56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</row>
    <row r="526" spans="1:16" ht="24">
      <c r="A526" s="266"/>
      <c r="B526" s="266"/>
      <c r="C526" s="9" t="s">
        <v>9</v>
      </c>
      <c r="D526" s="10">
        <f t="shared" si="56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</row>
    <row r="527" spans="1:16" ht="36">
      <c r="A527" s="266"/>
      <c r="B527" s="266"/>
      <c r="C527" s="9" t="s">
        <v>10</v>
      </c>
      <c r="D527" s="10">
        <f t="shared" si="56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</row>
    <row r="528" spans="1:16" ht="72">
      <c r="A528" s="266"/>
      <c r="B528" s="266"/>
      <c r="C528" s="9" t="s">
        <v>11</v>
      </c>
      <c r="D528" s="10">
        <f t="shared" si="56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</row>
    <row r="529" spans="1:16">
      <c r="A529" s="266" t="s">
        <v>79</v>
      </c>
      <c r="B529" s="266" t="s">
        <v>13</v>
      </c>
      <c r="C529" s="9" t="s">
        <v>6</v>
      </c>
      <c r="D529" s="10">
        <f t="shared" si="56"/>
        <v>32392.5</v>
      </c>
      <c r="E529" s="10">
        <f>E530+E531+E532+E533+E534</f>
        <v>1400</v>
      </c>
      <c r="F529" s="10">
        <f t="shared" ref="F529:O529" si="63">F530+F531+F532+F533+F534</f>
        <v>800</v>
      </c>
      <c r="G529" s="10">
        <f t="shared" si="63"/>
        <v>5581.1</v>
      </c>
      <c r="H529" s="10">
        <f t="shared" si="63"/>
        <v>3617.6</v>
      </c>
      <c r="I529" s="10">
        <f t="shared" si="63"/>
        <v>0</v>
      </c>
      <c r="J529" s="10">
        <f t="shared" si="63"/>
        <v>3000</v>
      </c>
      <c r="K529" s="10">
        <f t="shared" si="63"/>
        <v>3220</v>
      </c>
      <c r="L529" s="15">
        <f t="shared" si="63"/>
        <v>3200</v>
      </c>
      <c r="M529" s="10">
        <f t="shared" si="63"/>
        <v>3298</v>
      </c>
      <c r="N529" s="10">
        <f t="shared" si="63"/>
        <v>4137.8999999999996</v>
      </c>
      <c r="O529" s="10">
        <f t="shared" si="63"/>
        <v>4137.8999999999996</v>
      </c>
      <c r="P529" s="12" t="e">
        <f>L529-#REF!</f>
        <v>#REF!</v>
      </c>
    </row>
    <row r="530" spans="1:16">
      <c r="A530" s="266"/>
      <c r="B530" s="266"/>
      <c r="C530" s="9" t="s">
        <v>7</v>
      </c>
      <c r="D530" s="10">
        <f t="shared" si="56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28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</row>
    <row r="531" spans="1:16" ht="24">
      <c r="A531" s="266"/>
      <c r="B531" s="266"/>
      <c r="C531" s="9" t="s">
        <v>8</v>
      </c>
      <c r="D531" s="10">
        <f t="shared" si="56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</row>
    <row r="532" spans="1:16" ht="24">
      <c r="A532" s="266"/>
      <c r="B532" s="266"/>
      <c r="C532" s="9" t="s">
        <v>9</v>
      </c>
      <c r="D532" s="10">
        <f t="shared" si="56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</row>
    <row r="533" spans="1:16" ht="36">
      <c r="A533" s="266"/>
      <c r="B533" s="266"/>
      <c r="C533" s="9" t="s">
        <v>10</v>
      </c>
      <c r="D533" s="10">
        <f t="shared" si="56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</row>
    <row r="534" spans="1:16">
      <c r="A534" s="9"/>
      <c r="B534" s="9"/>
      <c r="C534" s="9"/>
      <c r="D534" s="10">
        <f t="shared" si="56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</row>
    <row r="535" spans="1:16">
      <c r="A535" s="266" t="s">
        <v>80</v>
      </c>
      <c r="B535" s="266" t="s">
        <v>13</v>
      </c>
      <c r="C535" s="9" t="s">
        <v>6</v>
      </c>
      <c r="D535" s="10">
        <f t="shared" si="56"/>
        <v>20816.7</v>
      </c>
      <c r="E535" s="10">
        <f>E536+E537+E538+E539+E540</f>
        <v>0</v>
      </c>
      <c r="F535" s="10">
        <f t="shared" ref="F535:O535" si="64">F536+F537+F538+F539+F540</f>
        <v>0</v>
      </c>
      <c r="G535" s="10">
        <f t="shared" si="64"/>
        <v>0</v>
      </c>
      <c r="H535" s="10">
        <f t="shared" si="64"/>
        <v>105</v>
      </c>
      <c r="I535" s="10">
        <f t="shared" si="64"/>
        <v>0</v>
      </c>
      <c r="J535" s="10">
        <f t="shared" si="64"/>
        <v>20500</v>
      </c>
      <c r="K535" s="10">
        <f t="shared" si="64"/>
        <v>211.7</v>
      </c>
      <c r="L535" s="15">
        <f t="shared" si="64"/>
        <v>0</v>
      </c>
      <c r="M535" s="10">
        <f t="shared" si="64"/>
        <v>0</v>
      </c>
      <c r="N535" s="10">
        <f t="shared" si="64"/>
        <v>0</v>
      </c>
      <c r="O535" s="10">
        <f t="shared" si="64"/>
        <v>0</v>
      </c>
      <c r="P535" s="12" t="e">
        <f>L535-#REF!</f>
        <v>#REF!</v>
      </c>
    </row>
    <row r="536" spans="1:16">
      <c r="A536" s="266"/>
      <c r="B536" s="266"/>
      <c r="C536" s="9" t="s">
        <v>7</v>
      </c>
      <c r="D536" s="10">
        <f t="shared" si="56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</row>
    <row r="537" spans="1:16" ht="24">
      <c r="A537" s="266"/>
      <c r="B537" s="266"/>
      <c r="C537" s="9" t="s">
        <v>8</v>
      </c>
      <c r="D537" s="10">
        <f t="shared" si="56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</row>
    <row r="538" spans="1:16" ht="24">
      <c r="A538" s="266"/>
      <c r="B538" s="266"/>
      <c r="C538" s="9" t="s">
        <v>9</v>
      </c>
      <c r="D538" s="10">
        <f t="shared" si="56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</row>
    <row r="539" spans="1:16" ht="36">
      <c r="A539" s="266"/>
      <c r="B539" s="266"/>
      <c r="C539" s="9" t="s">
        <v>10</v>
      </c>
      <c r="D539" s="10">
        <f t="shared" si="56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</row>
    <row r="540" spans="1:16">
      <c r="A540" s="9"/>
      <c r="B540" s="9"/>
      <c r="C540" s="9"/>
      <c r="D540" s="10">
        <f t="shared" si="56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</row>
    <row r="541" spans="1:16">
      <c r="A541" s="266" t="s">
        <v>81</v>
      </c>
      <c r="B541" s="266" t="s">
        <v>13</v>
      </c>
      <c r="C541" s="9" t="s">
        <v>6</v>
      </c>
      <c r="D541" s="20">
        <f t="shared" si="56"/>
        <v>36705.600000000006</v>
      </c>
      <c r="E541" s="10">
        <f>E542+E543+E544+E545+E546</f>
        <v>1375</v>
      </c>
      <c r="F541" s="10">
        <f t="shared" ref="F541:O541" si="65">F542+F543+F544+F545+F546</f>
        <v>1049.7</v>
      </c>
      <c r="G541" s="10">
        <f t="shared" si="65"/>
        <v>390.2</v>
      </c>
      <c r="H541" s="10">
        <f t="shared" si="65"/>
        <v>1271.5999999999999</v>
      </c>
      <c r="I541" s="10">
        <f t="shared" si="65"/>
        <v>917.7</v>
      </c>
      <c r="J541" s="10">
        <f t="shared" si="65"/>
        <v>18343.800000000003</v>
      </c>
      <c r="K541" s="10">
        <f t="shared" si="65"/>
        <v>2157.6</v>
      </c>
      <c r="L541" s="20">
        <f t="shared" si="65"/>
        <v>3000</v>
      </c>
      <c r="M541" s="10">
        <f t="shared" si="65"/>
        <v>3000</v>
      </c>
      <c r="N541" s="10">
        <f t="shared" si="65"/>
        <v>2600</v>
      </c>
      <c r="O541" s="10">
        <f t="shared" si="65"/>
        <v>2600</v>
      </c>
      <c r="P541" s="24" t="e">
        <f>L541-#REF!</f>
        <v>#REF!</v>
      </c>
    </row>
    <row r="542" spans="1:16">
      <c r="A542" s="266"/>
      <c r="B542" s="266"/>
      <c r="C542" s="9" t="s">
        <v>7</v>
      </c>
      <c r="D542" s="20">
        <f t="shared" si="56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8">
        <f>3000</f>
        <v>3000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</row>
    <row r="543" spans="1:16" ht="24">
      <c r="A543" s="266"/>
      <c r="B543" s="266"/>
      <c r="C543" s="9" t="s">
        <v>8</v>
      </c>
      <c r="D543" s="10">
        <f t="shared" si="56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</row>
    <row r="544" spans="1:16" ht="24">
      <c r="A544" s="266"/>
      <c r="B544" s="266"/>
      <c r="C544" s="9" t="s">
        <v>9</v>
      </c>
      <c r="D544" s="10">
        <f t="shared" si="56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</row>
    <row r="545" spans="1:16" ht="36">
      <c r="A545" s="266"/>
      <c r="B545" s="266"/>
      <c r="C545" s="9" t="s">
        <v>10</v>
      </c>
      <c r="D545" s="10">
        <f t="shared" si="56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</row>
    <row r="546" spans="1:16" ht="72">
      <c r="A546" s="266"/>
      <c r="B546" s="266"/>
      <c r="C546" s="9" t="s">
        <v>11</v>
      </c>
      <c r="D546" s="10">
        <f t="shared" si="56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</row>
    <row r="547" spans="1:16">
      <c r="A547" s="266" t="s">
        <v>82</v>
      </c>
      <c r="B547" s="266" t="s">
        <v>13</v>
      </c>
      <c r="C547" s="9" t="s">
        <v>6</v>
      </c>
      <c r="D547" s="20">
        <f t="shared" si="56"/>
        <v>189171.80000000002</v>
      </c>
      <c r="E547" s="10">
        <f>SUM(E548:E551)</f>
        <v>937.7</v>
      </c>
      <c r="F547" s="10">
        <f t="shared" ref="F547:O547" si="66">SUM(F548:F551)</f>
        <v>3439.8</v>
      </c>
      <c r="G547" s="10">
        <f t="shared" si="66"/>
        <v>1731</v>
      </c>
      <c r="H547" s="10">
        <f t="shared" si="66"/>
        <v>1035.8</v>
      </c>
      <c r="I547" s="10">
        <f t="shared" si="66"/>
        <v>13544.2</v>
      </c>
      <c r="J547" s="10">
        <f t="shared" si="66"/>
        <v>27601.4</v>
      </c>
      <c r="K547" s="10">
        <f t="shared" si="66"/>
        <v>7752.5</v>
      </c>
      <c r="L547" s="20">
        <f t="shared" si="66"/>
        <v>34857.300000000003</v>
      </c>
      <c r="M547" s="10">
        <f t="shared" si="66"/>
        <v>31937.3</v>
      </c>
      <c r="N547" s="10">
        <f t="shared" si="66"/>
        <v>33167.4</v>
      </c>
      <c r="O547" s="10">
        <f t="shared" si="66"/>
        <v>33167.4</v>
      </c>
      <c r="P547" s="24" t="e">
        <f>L547-#REF!</f>
        <v>#REF!</v>
      </c>
    </row>
    <row r="548" spans="1:16">
      <c r="A548" s="266"/>
      <c r="B548" s="266"/>
      <c r="C548" s="9" t="s">
        <v>7</v>
      </c>
      <c r="D548" s="20">
        <f t="shared" si="56"/>
        <v>189171.80000000002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8">
        <v>34857.300000000003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</row>
    <row r="549" spans="1:16" ht="24">
      <c r="A549" s="266"/>
      <c r="B549" s="266"/>
      <c r="C549" s="9" t="s">
        <v>8</v>
      </c>
      <c r="D549" s="10">
        <f t="shared" si="56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</row>
    <row r="550" spans="1:16" ht="24">
      <c r="A550" s="266"/>
      <c r="B550" s="266"/>
      <c r="C550" s="9" t="s">
        <v>9</v>
      </c>
      <c r="D550" s="10">
        <f t="shared" si="56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</row>
    <row r="551" spans="1:16" ht="36">
      <c r="A551" s="266"/>
      <c r="B551" s="266"/>
      <c r="C551" s="9" t="s">
        <v>10</v>
      </c>
      <c r="D551" s="10">
        <f t="shared" si="56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</row>
    <row r="552" spans="1:16" hidden="1">
      <c r="A552" s="9"/>
      <c r="B552" s="9"/>
      <c r="C552" s="9"/>
      <c r="D552" s="10">
        <f t="shared" si="56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</row>
    <row r="553" spans="1:16">
      <c r="A553" s="266" t="s">
        <v>83</v>
      </c>
      <c r="B553" s="266" t="s">
        <v>13</v>
      </c>
      <c r="C553" s="9" t="s">
        <v>6</v>
      </c>
      <c r="D553" s="20">
        <f t="shared" si="56"/>
        <v>39517.9</v>
      </c>
      <c r="E553" s="10">
        <f>E554+E555+E556+E557+E558</f>
        <v>32.799999999999997</v>
      </c>
      <c r="F553" s="10">
        <f t="shared" ref="F553:O553" si="67">F554+F555+F556+F557+F558</f>
        <v>5499.5</v>
      </c>
      <c r="G553" s="10">
        <f t="shared" si="67"/>
        <v>5873.7</v>
      </c>
      <c r="H553" s="10">
        <f t="shared" si="67"/>
        <v>4039.4</v>
      </c>
      <c r="I553" s="10">
        <f t="shared" si="67"/>
        <v>2500</v>
      </c>
      <c r="J553" s="10">
        <f t="shared" si="67"/>
        <v>7311.5</v>
      </c>
      <c r="K553" s="10">
        <f t="shared" si="67"/>
        <v>3861</v>
      </c>
      <c r="L553" s="20">
        <f t="shared" si="67"/>
        <v>3180</v>
      </c>
      <c r="M553" s="10">
        <f t="shared" si="67"/>
        <v>3520</v>
      </c>
      <c r="N553" s="10">
        <f t="shared" si="67"/>
        <v>1850</v>
      </c>
      <c r="O553" s="10">
        <f t="shared" si="67"/>
        <v>1850</v>
      </c>
      <c r="P553" s="24" t="e">
        <f>L553-#REF!</f>
        <v>#REF!</v>
      </c>
    </row>
    <row r="554" spans="1:16">
      <c r="A554" s="266"/>
      <c r="B554" s="266"/>
      <c r="C554" s="9" t="s">
        <v>7</v>
      </c>
      <c r="D554" s="20">
        <f t="shared" si="56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8">
        <f>3180</f>
        <v>3180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</row>
    <row r="555" spans="1:16" ht="24">
      <c r="A555" s="266"/>
      <c r="B555" s="266"/>
      <c r="C555" s="9" t="s">
        <v>8</v>
      </c>
      <c r="D555" s="10">
        <f t="shared" si="56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</row>
    <row r="556" spans="1:16" ht="24">
      <c r="A556" s="266"/>
      <c r="B556" s="266"/>
      <c r="C556" s="9" t="s">
        <v>9</v>
      </c>
      <c r="D556" s="10">
        <f t="shared" si="56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</row>
    <row r="557" spans="1:16" ht="36">
      <c r="A557" s="266"/>
      <c r="B557" s="266"/>
      <c r="C557" s="9" t="s">
        <v>10</v>
      </c>
      <c r="D557" s="10">
        <f t="shared" si="56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</row>
    <row r="558" spans="1:16">
      <c r="A558" s="9"/>
      <c r="B558" s="9"/>
      <c r="C558" s="9"/>
      <c r="D558" s="10">
        <f t="shared" si="56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</row>
    <row r="559" spans="1:16">
      <c r="A559" s="266" t="s">
        <v>84</v>
      </c>
      <c r="B559" s="266" t="s">
        <v>13</v>
      </c>
      <c r="C559" s="9" t="s">
        <v>6</v>
      </c>
      <c r="D559" s="10">
        <f t="shared" si="56"/>
        <v>524.5</v>
      </c>
      <c r="E559" s="10">
        <f>E560+E561+E562+E563+E564</f>
        <v>524.5</v>
      </c>
      <c r="F559" s="10">
        <f t="shared" ref="F559:O559" si="68">F560+F561+F562+F563+F564</f>
        <v>0</v>
      </c>
      <c r="G559" s="10">
        <f t="shared" si="68"/>
        <v>0</v>
      </c>
      <c r="H559" s="10">
        <f t="shared" si="68"/>
        <v>0</v>
      </c>
      <c r="I559" s="10">
        <f t="shared" si="68"/>
        <v>0</v>
      </c>
      <c r="J559" s="10">
        <f t="shared" si="68"/>
        <v>0</v>
      </c>
      <c r="K559" s="10">
        <f t="shared" si="68"/>
        <v>0</v>
      </c>
      <c r="L559" s="15">
        <f t="shared" si="68"/>
        <v>0</v>
      </c>
      <c r="M559" s="10">
        <f t="shared" si="68"/>
        <v>0</v>
      </c>
      <c r="N559" s="10">
        <f t="shared" si="68"/>
        <v>0</v>
      </c>
      <c r="O559" s="10">
        <f t="shared" si="68"/>
        <v>0</v>
      </c>
      <c r="P559" s="12" t="e">
        <f>L559-#REF!</f>
        <v>#REF!</v>
      </c>
    </row>
    <row r="560" spans="1:16">
      <c r="A560" s="266"/>
      <c r="B560" s="266"/>
      <c r="C560" s="9" t="s">
        <v>7</v>
      </c>
      <c r="D560" s="10">
        <f t="shared" si="56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</row>
    <row r="561" spans="1:16" ht="24">
      <c r="A561" s="266"/>
      <c r="B561" s="266"/>
      <c r="C561" s="9" t="s">
        <v>8</v>
      </c>
      <c r="D561" s="10">
        <f t="shared" si="56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</row>
    <row r="562" spans="1:16" ht="24">
      <c r="A562" s="266"/>
      <c r="B562" s="266"/>
      <c r="C562" s="9" t="s">
        <v>9</v>
      </c>
      <c r="D562" s="10">
        <f t="shared" ref="D562:D625" si="69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</row>
    <row r="563" spans="1:16" ht="36">
      <c r="A563" s="266"/>
      <c r="B563" s="266"/>
      <c r="C563" s="9" t="s">
        <v>10</v>
      </c>
      <c r="D563" s="10">
        <f t="shared" si="69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</row>
    <row r="564" spans="1:16">
      <c r="A564" s="9"/>
      <c r="B564" s="9"/>
      <c r="C564" s="9"/>
      <c r="D564" s="10">
        <f t="shared" si="69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</row>
    <row r="565" spans="1:16">
      <c r="A565" s="266" t="s">
        <v>85</v>
      </c>
      <c r="B565" s="266" t="s">
        <v>14</v>
      </c>
      <c r="C565" s="9" t="s">
        <v>6</v>
      </c>
      <c r="D565" s="10">
        <f t="shared" si="69"/>
        <v>2173.6999999999998</v>
      </c>
      <c r="E565" s="10">
        <f>E566+E567+E568+E569+E570</f>
        <v>0</v>
      </c>
      <c r="F565" s="10">
        <f t="shared" ref="F565:O565" si="70">F566+F567+F568+F569+F570</f>
        <v>0</v>
      </c>
      <c r="G565" s="10">
        <f t="shared" si="70"/>
        <v>0</v>
      </c>
      <c r="H565" s="10">
        <f t="shared" si="70"/>
        <v>0</v>
      </c>
      <c r="I565" s="10">
        <f t="shared" si="70"/>
        <v>0</v>
      </c>
      <c r="J565" s="10">
        <f t="shared" si="70"/>
        <v>2173.6999999999998</v>
      </c>
      <c r="K565" s="10">
        <f t="shared" si="70"/>
        <v>0</v>
      </c>
      <c r="L565" s="15">
        <f t="shared" si="70"/>
        <v>0</v>
      </c>
      <c r="M565" s="10">
        <f t="shared" si="70"/>
        <v>0</v>
      </c>
      <c r="N565" s="10">
        <f t="shared" si="70"/>
        <v>0</v>
      </c>
      <c r="O565" s="10">
        <f t="shared" si="70"/>
        <v>0</v>
      </c>
      <c r="P565" s="12" t="e">
        <f>L565-#REF!</f>
        <v>#REF!</v>
      </c>
    </row>
    <row r="566" spans="1:16">
      <c r="A566" s="266"/>
      <c r="B566" s="266"/>
      <c r="C566" s="9" t="s">
        <v>7</v>
      </c>
      <c r="D566" s="10">
        <f t="shared" si="69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</row>
    <row r="567" spans="1:16" ht="24">
      <c r="A567" s="266"/>
      <c r="B567" s="266"/>
      <c r="C567" s="9" t="s">
        <v>8</v>
      </c>
      <c r="D567" s="10">
        <f t="shared" si="69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</row>
    <row r="568" spans="1:16" ht="24">
      <c r="A568" s="266"/>
      <c r="B568" s="266"/>
      <c r="C568" s="9" t="s">
        <v>9</v>
      </c>
      <c r="D568" s="10">
        <f t="shared" si="69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</row>
    <row r="569" spans="1:16" ht="36">
      <c r="A569" s="266"/>
      <c r="B569" s="266"/>
      <c r="C569" s="9" t="s">
        <v>10</v>
      </c>
      <c r="D569" s="10">
        <f t="shared" si="69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</row>
    <row r="570" spans="1:16">
      <c r="A570" s="9"/>
      <c r="B570" s="9"/>
      <c r="C570" s="9"/>
      <c r="D570" s="10">
        <f t="shared" si="69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</row>
    <row r="571" spans="1:16">
      <c r="A571" s="266" t="s">
        <v>86</v>
      </c>
      <c r="B571" s="266" t="s">
        <v>87</v>
      </c>
      <c r="C571" s="9" t="s">
        <v>6</v>
      </c>
      <c r="D571" s="10">
        <f t="shared" si="69"/>
        <v>603611</v>
      </c>
      <c r="E571" s="10">
        <f>E572+E573+E574+E575+E576</f>
        <v>313083.7</v>
      </c>
      <c r="F571" s="10">
        <f t="shared" ref="F571:O571" si="71">F572+F573+F574+F575+F576</f>
        <v>290527.3</v>
      </c>
      <c r="G571" s="10">
        <f t="shared" si="71"/>
        <v>0</v>
      </c>
      <c r="H571" s="10">
        <f t="shared" si="71"/>
        <v>0</v>
      </c>
      <c r="I571" s="10">
        <f t="shared" si="71"/>
        <v>0</v>
      </c>
      <c r="J571" s="10">
        <f t="shared" si="71"/>
        <v>0</v>
      </c>
      <c r="K571" s="10">
        <f t="shared" si="71"/>
        <v>0</v>
      </c>
      <c r="L571" s="15">
        <f t="shared" si="71"/>
        <v>0</v>
      </c>
      <c r="M571" s="10">
        <f t="shared" si="71"/>
        <v>0</v>
      </c>
      <c r="N571" s="10">
        <f t="shared" si="71"/>
        <v>0</v>
      </c>
      <c r="O571" s="10">
        <f t="shared" si="71"/>
        <v>0</v>
      </c>
      <c r="P571" s="12" t="e">
        <f>L571-#REF!</f>
        <v>#REF!</v>
      </c>
    </row>
    <row r="572" spans="1:16">
      <c r="A572" s="266"/>
      <c r="B572" s="266"/>
      <c r="C572" s="9" t="s">
        <v>7</v>
      </c>
      <c r="D572" s="10">
        <f t="shared" si="69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</row>
    <row r="573" spans="1:16" ht="24">
      <c r="A573" s="266"/>
      <c r="B573" s="266"/>
      <c r="C573" s="9" t="s">
        <v>8</v>
      </c>
      <c r="D573" s="10">
        <f t="shared" si="69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</row>
    <row r="574" spans="1:16" ht="24">
      <c r="A574" s="266"/>
      <c r="B574" s="266"/>
      <c r="C574" s="9" t="s">
        <v>9</v>
      </c>
      <c r="D574" s="10">
        <f t="shared" si="69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</row>
    <row r="575" spans="1:16" ht="36">
      <c r="A575" s="266"/>
      <c r="B575" s="266"/>
      <c r="C575" s="9" t="s">
        <v>10</v>
      </c>
      <c r="D575" s="10">
        <f t="shared" si="69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</row>
    <row r="576" spans="1:16">
      <c r="A576" s="9"/>
      <c r="B576" s="9"/>
      <c r="C576" s="9"/>
      <c r="D576" s="10">
        <f t="shared" si="69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</row>
    <row r="577" spans="1:16">
      <c r="A577" s="266" t="s">
        <v>88</v>
      </c>
      <c r="B577" s="266" t="s">
        <v>87</v>
      </c>
      <c r="C577" s="9" t="s">
        <v>6</v>
      </c>
      <c r="D577" s="10">
        <f t="shared" si="69"/>
        <v>62600.800000000003</v>
      </c>
      <c r="E577" s="10">
        <f>E578+E579+E580+E581+E582</f>
        <v>62600.800000000003</v>
      </c>
      <c r="F577" s="10">
        <f t="shared" ref="F577:O577" si="72">F578+F579+F580+F581+F582</f>
        <v>0</v>
      </c>
      <c r="G577" s="10">
        <f t="shared" si="72"/>
        <v>0</v>
      </c>
      <c r="H577" s="10">
        <f t="shared" si="72"/>
        <v>0</v>
      </c>
      <c r="I577" s="10">
        <f t="shared" si="72"/>
        <v>0</v>
      </c>
      <c r="J577" s="10">
        <f t="shared" si="72"/>
        <v>0</v>
      </c>
      <c r="K577" s="10">
        <f t="shared" si="72"/>
        <v>0</v>
      </c>
      <c r="L577" s="15">
        <f t="shared" si="72"/>
        <v>0</v>
      </c>
      <c r="M577" s="10">
        <f t="shared" si="72"/>
        <v>0</v>
      </c>
      <c r="N577" s="10">
        <f t="shared" si="72"/>
        <v>0</v>
      </c>
      <c r="O577" s="10">
        <f t="shared" si="72"/>
        <v>0</v>
      </c>
      <c r="P577" s="12" t="e">
        <f>L577-#REF!</f>
        <v>#REF!</v>
      </c>
    </row>
    <row r="578" spans="1:16">
      <c r="A578" s="266"/>
      <c r="B578" s="266"/>
      <c r="C578" s="9" t="s">
        <v>7</v>
      </c>
      <c r="D578" s="10">
        <f t="shared" si="69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</row>
    <row r="579" spans="1:16" ht="24">
      <c r="A579" s="266"/>
      <c r="B579" s="266"/>
      <c r="C579" s="9" t="s">
        <v>8</v>
      </c>
      <c r="D579" s="10">
        <f t="shared" si="69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</row>
    <row r="580" spans="1:16" ht="24">
      <c r="A580" s="266"/>
      <c r="B580" s="266"/>
      <c r="C580" s="9" t="s">
        <v>9</v>
      </c>
      <c r="D580" s="10">
        <f t="shared" si="69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</row>
    <row r="581" spans="1:16" ht="36">
      <c r="A581" s="266"/>
      <c r="B581" s="266"/>
      <c r="C581" s="9" t="s">
        <v>10</v>
      </c>
      <c r="D581" s="10">
        <f t="shared" si="69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</row>
    <row r="582" spans="1:16">
      <c r="A582" s="9"/>
      <c r="B582" s="9"/>
      <c r="C582" s="9"/>
      <c r="D582" s="10">
        <f t="shared" si="69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</row>
    <row r="583" spans="1:16">
      <c r="A583" s="266" t="s">
        <v>89</v>
      </c>
      <c r="B583" s="266" t="s">
        <v>13</v>
      </c>
      <c r="C583" s="9" t="s">
        <v>6</v>
      </c>
      <c r="D583" s="10">
        <f t="shared" si="69"/>
        <v>21200</v>
      </c>
      <c r="E583" s="10">
        <f>E584+E585+E586+E587+E588</f>
        <v>21200</v>
      </c>
      <c r="F583" s="10">
        <f t="shared" ref="F583:O583" si="73">F584+F585+F586+F587+F588</f>
        <v>0</v>
      </c>
      <c r="G583" s="10">
        <f t="shared" si="73"/>
        <v>0</v>
      </c>
      <c r="H583" s="10">
        <f t="shared" si="73"/>
        <v>0</v>
      </c>
      <c r="I583" s="10">
        <f t="shared" si="73"/>
        <v>0</v>
      </c>
      <c r="J583" s="10">
        <f t="shared" si="73"/>
        <v>0</v>
      </c>
      <c r="K583" s="10">
        <f t="shared" si="73"/>
        <v>0</v>
      </c>
      <c r="L583" s="15">
        <f t="shared" si="73"/>
        <v>0</v>
      </c>
      <c r="M583" s="10">
        <f t="shared" si="73"/>
        <v>0</v>
      </c>
      <c r="N583" s="10">
        <f t="shared" si="73"/>
        <v>0</v>
      </c>
      <c r="O583" s="10">
        <f t="shared" si="73"/>
        <v>0</v>
      </c>
      <c r="P583" s="12" t="e">
        <f>L583-#REF!</f>
        <v>#REF!</v>
      </c>
    </row>
    <row r="584" spans="1:16">
      <c r="A584" s="266"/>
      <c r="B584" s="266"/>
      <c r="C584" s="9" t="s">
        <v>7</v>
      </c>
      <c r="D584" s="10">
        <f t="shared" si="69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</row>
    <row r="585" spans="1:16" ht="24">
      <c r="A585" s="266"/>
      <c r="B585" s="266"/>
      <c r="C585" s="9" t="s">
        <v>8</v>
      </c>
      <c r="D585" s="10">
        <f t="shared" si="69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</row>
    <row r="586" spans="1:16" ht="24">
      <c r="A586" s="266"/>
      <c r="B586" s="266"/>
      <c r="C586" s="9" t="s">
        <v>9</v>
      </c>
      <c r="D586" s="10">
        <f t="shared" si="69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</row>
    <row r="587" spans="1:16" ht="36">
      <c r="A587" s="266"/>
      <c r="B587" s="266"/>
      <c r="C587" s="9" t="s">
        <v>10</v>
      </c>
      <c r="D587" s="10">
        <f t="shared" si="69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</row>
    <row r="588" spans="1:16">
      <c r="A588" s="9"/>
      <c r="B588" s="9"/>
      <c r="C588" s="9"/>
      <c r="D588" s="10">
        <f t="shared" si="69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</row>
    <row r="589" spans="1:16">
      <c r="A589" s="266" t="s">
        <v>90</v>
      </c>
      <c r="B589" s="266" t="s">
        <v>21</v>
      </c>
      <c r="C589" s="4" t="s">
        <v>6</v>
      </c>
      <c r="D589" s="10">
        <f t="shared" si="69"/>
        <v>305811</v>
      </c>
      <c r="E589" s="10">
        <f>E590+E591+E592+E593+E594</f>
        <v>0</v>
      </c>
      <c r="F589" s="10">
        <f t="shared" ref="F589:O589" si="74">F590+F591+F592+F593+F594</f>
        <v>0</v>
      </c>
      <c r="G589" s="10">
        <f t="shared" si="74"/>
        <v>0</v>
      </c>
      <c r="H589" s="10">
        <f t="shared" si="74"/>
        <v>49042</v>
      </c>
      <c r="I589" s="10">
        <f t="shared" si="74"/>
        <v>47678.799999999996</v>
      </c>
      <c r="J589" s="10">
        <f t="shared" si="74"/>
        <v>47678.799999999996</v>
      </c>
      <c r="K589" s="10">
        <f t="shared" si="74"/>
        <v>46921.9</v>
      </c>
      <c r="L589" s="15">
        <f t="shared" si="74"/>
        <v>40836.1</v>
      </c>
      <c r="M589" s="10">
        <f t="shared" si="74"/>
        <v>36826.699999999997</v>
      </c>
      <c r="N589" s="10">
        <f t="shared" si="74"/>
        <v>36826.699999999997</v>
      </c>
      <c r="O589" s="10">
        <f t="shared" si="74"/>
        <v>0</v>
      </c>
      <c r="P589" s="12" t="e">
        <f>L589-#REF!</f>
        <v>#REF!</v>
      </c>
    </row>
    <row r="590" spans="1:16">
      <c r="A590" s="266"/>
      <c r="B590" s="266"/>
      <c r="C590" s="4" t="s">
        <v>7</v>
      </c>
      <c r="D590" s="10">
        <f t="shared" si="69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28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</row>
    <row r="591" spans="1:16" ht="24">
      <c r="A591" s="266"/>
      <c r="B591" s="266"/>
      <c r="C591" s="4" t="s">
        <v>8</v>
      </c>
      <c r="D591" s="10">
        <f t="shared" si="69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28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</row>
    <row r="592" spans="1:16" ht="24">
      <c r="A592" s="266"/>
      <c r="B592" s="266"/>
      <c r="C592" s="4" t="s">
        <v>9</v>
      </c>
      <c r="D592" s="10">
        <f t="shared" si="69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</row>
    <row r="593" spans="1:16" ht="36">
      <c r="A593" s="266"/>
      <c r="B593" s="266"/>
      <c r="C593" s="4" t="s">
        <v>10</v>
      </c>
      <c r="D593" s="10">
        <f t="shared" si="69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</row>
    <row r="594" spans="1:16">
      <c r="A594" s="9"/>
      <c r="B594" s="9"/>
      <c r="C594" s="4"/>
      <c r="D594" s="10">
        <f t="shared" si="69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</row>
    <row r="595" spans="1:16">
      <c r="A595" s="266" t="s">
        <v>91</v>
      </c>
      <c r="B595" s="266" t="s">
        <v>92</v>
      </c>
      <c r="C595" s="9" t="s">
        <v>6</v>
      </c>
      <c r="D595" s="10">
        <f t="shared" si="69"/>
        <v>618380.30000000005</v>
      </c>
      <c r="E595" s="10">
        <f>E596+E597+E598+E599+E600</f>
        <v>0</v>
      </c>
      <c r="F595" s="10">
        <f t="shared" ref="F595:O595" si="75">F596+F597+F598+F599+F600</f>
        <v>0</v>
      </c>
      <c r="G595" s="10">
        <f t="shared" si="75"/>
        <v>0</v>
      </c>
      <c r="H595" s="10">
        <f t="shared" si="75"/>
        <v>400000</v>
      </c>
      <c r="I595" s="10">
        <f t="shared" si="75"/>
        <v>218380.3</v>
      </c>
      <c r="J595" s="10">
        <f t="shared" si="75"/>
        <v>0</v>
      </c>
      <c r="K595" s="10">
        <f t="shared" si="75"/>
        <v>0</v>
      </c>
      <c r="L595" s="15">
        <f t="shared" si="75"/>
        <v>0</v>
      </c>
      <c r="M595" s="10">
        <f t="shared" si="75"/>
        <v>0</v>
      </c>
      <c r="N595" s="10">
        <f t="shared" si="75"/>
        <v>0</v>
      </c>
      <c r="O595" s="10">
        <f t="shared" si="75"/>
        <v>0</v>
      </c>
      <c r="P595" s="12" t="e">
        <f>L595-#REF!</f>
        <v>#REF!</v>
      </c>
    </row>
    <row r="596" spans="1:16">
      <c r="A596" s="266"/>
      <c r="B596" s="266"/>
      <c r="C596" s="9" t="s">
        <v>7</v>
      </c>
      <c r="D596" s="10">
        <f t="shared" si="69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</row>
    <row r="597" spans="1:16" ht="24">
      <c r="A597" s="266"/>
      <c r="B597" s="266"/>
      <c r="C597" s="9" t="s">
        <v>8</v>
      </c>
      <c r="D597" s="10">
        <f t="shared" si="69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</row>
    <row r="598" spans="1:16" ht="24">
      <c r="A598" s="266"/>
      <c r="B598" s="266"/>
      <c r="C598" s="9" t="s">
        <v>9</v>
      </c>
      <c r="D598" s="10">
        <f t="shared" si="69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</row>
    <row r="599" spans="1:16" ht="36">
      <c r="A599" s="266"/>
      <c r="B599" s="266"/>
      <c r="C599" s="9" t="s">
        <v>10</v>
      </c>
      <c r="D599" s="10">
        <f t="shared" si="69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</row>
    <row r="600" spans="1:16" ht="72">
      <c r="A600" s="266"/>
      <c r="B600" s="266"/>
      <c r="C600" s="9" t="s">
        <v>11</v>
      </c>
      <c r="D600" s="10">
        <f t="shared" si="69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</row>
    <row r="601" spans="1:16">
      <c r="A601" s="266" t="s">
        <v>93</v>
      </c>
      <c r="B601" s="266" t="s">
        <v>94</v>
      </c>
      <c r="C601" s="9" t="s">
        <v>6</v>
      </c>
      <c r="D601" s="10">
        <f t="shared" si="69"/>
        <v>26329.200000000001</v>
      </c>
      <c r="E601" s="10">
        <f>E602+E603+E604+E605+E606</f>
        <v>0</v>
      </c>
      <c r="F601" s="10">
        <f t="shared" ref="F601:O601" si="76">F602+F603+F604+F605+F606</f>
        <v>0</v>
      </c>
      <c r="G601" s="10">
        <f t="shared" si="76"/>
        <v>0</v>
      </c>
      <c r="H601" s="10">
        <f t="shared" si="76"/>
        <v>26329.200000000001</v>
      </c>
      <c r="I601" s="10">
        <f t="shared" si="76"/>
        <v>0</v>
      </c>
      <c r="J601" s="10">
        <f t="shared" si="76"/>
        <v>0</v>
      </c>
      <c r="K601" s="10">
        <f t="shared" si="76"/>
        <v>0</v>
      </c>
      <c r="L601" s="15">
        <f t="shared" si="76"/>
        <v>0</v>
      </c>
      <c r="M601" s="10">
        <f t="shared" si="76"/>
        <v>0</v>
      </c>
      <c r="N601" s="10">
        <f t="shared" si="76"/>
        <v>0</v>
      </c>
      <c r="O601" s="10">
        <f t="shared" si="76"/>
        <v>0</v>
      </c>
      <c r="P601" s="12" t="e">
        <f>L601-#REF!</f>
        <v>#REF!</v>
      </c>
    </row>
    <row r="602" spans="1:16">
      <c r="A602" s="266"/>
      <c r="B602" s="266"/>
      <c r="C602" s="9" t="s">
        <v>7</v>
      </c>
      <c r="D602" s="10">
        <f t="shared" si="69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</row>
    <row r="603" spans="1:16" ht="24">
      <c r="A603" s="266"/>
      <c r="B603" s="266"/>
      <c r="C603" s="9" t="s">
        <v>8</v>
      </c>
      <c r="D603" s="10">
        <f t="shared" si="69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</row>
    <row r="604" spans="1:16" ht="24">
      <c r="A604" s="266"/>
      <c r="B604" s="266"/>
      <c r="C604" s="9" t="s">
        <v>9</v>
      </c>
      <c r="D604" s="10">
        <f t="shared" si="69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</row>
    <row r="605" spans="1:16" ht="36">
      <c r="A605" s="266"/>
      <c r="B605" s="266"/>
      <c r="C605" s="9" t="s">
        <v>10</v>
      </c>
      <c r="D605" s="10">
        <f t="shared" si="69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</row>
    <row r="606" spans="1:16">
      <c r="A606" s="9"/>
      <c r="B606" s="9"/>
      <c r="C606" s="9"/>
      <c r="D606" s="10">
        <f t="shared" si="69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</row>
    <row r="607" spans="1:16">
      <c r="A607" s="266" t="s">
        <v>95</v>
      </c>
      <c r="B607" s="266" t="s">
        <v>15</v>
      </c>
      <c r="C607" s="9" t="s">
        <v>6</v>
      </c>
      <c r="D607" s="10">
        <f t="shared" si="69"/>
        <v>146594.79999999999</v>
      </c>
      <c r="E607" s="10">
        <f>E608+E609+E610+E611+E612</f>
        <v>0</v>
      </c>
      <c r="F607" s="10">
        <f t="shared" ref="F607:O607" si="77">F608+F609+F610+F611+F612</f>
        <v>0</v>
      </c>
      <c r="G607" s="10">
        <f t="shared" si="77"/>
        <v>0</v>
      </c>
      <c r="H607" s="10">
        <f t="shared" si="77"/>
        <v>524.79999999999995</v>
      </c>
      <c r="I607" s="10">
        <f t="shared" si="77"/>
        <v>146070</v>
      </c>
      <c r="J607" s="10">
        <f t="shared" si="77"/>
        <v>0</v>
      </c>
      <c r="K607" s="10">
        <f t="shared" si="77"/>
        <v>0</v>
      </c>
      <c r="L607" s="15">
        <f t="shared" si="77"/>
        <v>0</v>
      </c>
      <c r="M607" s="10">
        <f t="shared" si="77"/>
        <v>0</v>
      </c>
      <c r="N607" s="10">
        <f t="shared" si="77"/>
        <v>0</v>
      </c>
      <c r="O607" s="10">
        <f t="shared" si="77"/>
        <v>0</v>
      </c>
      <c r="P607" s="12" t="e">
        <f>L607-#REF!</f>
        <v>#REF!</v>
      </c>
    </row>
    <row r="608" spans="1:16">
      <c r="A608" s="266"/>
      <c r="B608" s="266"/>
      <c r="C608" s="9" t="s">
        <v>7</v>
      </c>
      <c r="D608" s="10">
        <f t="shared" si="69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</row>
    <row r="609" spans="1:16" ht="24">
      <c r="A609" s="266"/>
      <c r="B609" s="266"/>
      <c r="C609" s="9" t="s">
        <v>8</v>
      </c>
      <c r="D609" s="10">
        <f t="shared" si="69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</row>
    <row r="610" spans="1:16" ht="24">
      <c r="A610" s="266"/>
      <c r="B610" s="266"/>
      <c r="C610" s="9" t="s">
        <v>9</v>
      </c>
      <c r="D610" s="10">
        <f t="shared" si="69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</row>
    <row r="611" spans="1:16" ht="36">
      <c r="A611" s="266"/>
      <c r="B611" s="266"/>
      <c r="C611" s="9" t="s">
        <v>10</v>
      </c>
      <c r="D611" s="10">
        <f t="shared" si="69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</row>
    <row r="612" spans="1:16">
      <c r="A612" s="9"/>
      <c r="B612" s="9"/>
      <c r="C612" s="9"/>
      <c r="D612" s="10">
        <f t="shared" si="69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</row>
    <row r="613" spans="1:16">
      <c r="A613" s="266" t="s">
        <v>96</v>
      </c>
      <c r="B613" s="266" t="s">
        <v>21</v>
      </c>
      <c r="C613" s="9" t="s">
        <v>6</v>
      </c>
      <c r="D613" s="10">
        <f t="shared" si="69"/>
        <v>352</v>
      </c>
      <c r="E613" s="10">
        <f>E614+E615+E616+E617+E618</f>
        <v>0</v>
      </c>
      <c r="F613" s="10">
        <f t="shared" ref="F613:O613" si="78">F614+F615+F616+F617+F618</f>
        <v>0</v>
      </c>
      <c r="G613" s="10">
        <f t="shared" si="78"/>
        <v>0</v>
      </c>
      <c r="H613" s="10">
        <f t="shared" si="78"/>
        <v>0</v>
      </c>
      <c r="I613" s="10">
        <f t="shared" si="78"/>
        <v>352</v>
      </c>
      <c r="J613" s="10">
        <f t="shared" si="78"/>
        <v>0</v>
      </c>
      <c r="K613" s="10">
        <f t="shared" si="78"/>
        <v>0</v>
      </c>
      <c r="L613" s="15">
        <f t="shared" si="78"/>
        <v>0</v>
      </c>
      <c r="M613" s="10">
        <f t="shared" si="78"/>
        <v>0</v>
      </c>
      <c r="N613" s="10">
        <f t="shared" si="78"/>
        <v>0</v>
      </c>
      <c r="O613" s="10">
        <f t="shared" si="78"/>
        <v>0</v>
      </c>
      <c r="P613" s="12" t="e">
        <f>L613-#REF!</f>
        <v>#REF!</v>
      </c>
    </row>
    <row r="614" spans="1:16">
      <c r="A614" s="266"/>
      <c r="B614" s="266"/>
      <c r="C614" s="9" t="s">
        <v>7</v>
      </c>
      <c r="D614" s="10">
        <f t="shared" si="69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</row>
    <row r="615" spans="1:16" ht="24">
      <c r="A615" s="266"/>
      <c r="B615" s="266"/>
      <c r="C615" s="9" t="s">
        <v>8</v>
      </c>
      <c r="D615" s="10">
        <f t="shared" si="69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</row>
    <row r="616" spans="1:16" ht="24">
      <c r="A616" s="266"/>
      <c r="B616" s="266"/>
      <c r="C616" s="9" t="s">
        <v>9</v>
      </c>
      <c r="D616" s="10">
        <f t="shared" si="69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</row>
    <row r="617" spans="1:16" ht="36">
      <c r="A617" s="266"/>
      <c r="B617" s="266"/>
      <c r="C617" s="9" t="s">
        <v>10</v>
      </c>
      <c r="D617" s="10">
        <f t="shared" si="69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</row>
    <row r="618" spans="1:16">
      <c r="A618" s="9"/>
      <c r="B618" s="9"/>
      <c r="C618" s="9"/>
      <c r="D618" s="10">
        <f t="shared" si="69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</row>
    <row r="619" spans="1:16">
      <c r="A619" s="266" t="s">
        <v>97</v>
      </c>
      <c r="B619" s="266" t="s">
        <v>21</v>
      </c>
      <c r="C619" s="9" t="s">
        <v>6</v>
      </c>
      <c r="D619" s="10">
        <f t="shared" si="69"/>
        <v>2664.4</v>
      </c>
      <c r="E619" s="10">
        <f>E620+E621+E622+E623+E624</f>
        <v>0</v>
      </c>
      <c r="F619" s="10">
        <f t="shared" ref="F619:O619" si="79">F620+F621+F622+F623+F624</f>
        <v>0</v>
      </c>
      <c r="G619" s="10">
        <f t="shared" si="79"/>
        <v>0</v>
      </c>
      <c r="H619" s="10">
        <f t="shared" si="79"/>
        <v>0</v>
      </c>
      <c r="I619" s="10">
        <f t="shared" si="79"/>
        <v>2664.4</v>
      </c>
      <c r="J619" s="10">
        <f t="shared" si="79"/>
        <v>0</v>
      </c>
      <c r="K619" s="10">
        <f t="shared" si="79"/>
        <v>0</v>
      </c>
      <c r="L619" s="15">
        <f t="shared" si="79"/>
        <v>0</v>
      </c>
      <c r="M619" s="10">
        <f t="shared" si="79"/>
        <v>0</v>
      </c>
      <c r="N619" s="10">
        <f t="shared" si="79"/>
        <v>0</v>
      </c>
      <c r="O619" s="10">
        <f t="shared" si="79"/>
        <v>0</v>
      </c>
      <c r="P619" s="12" t="e">
        <f>L619-#REF!</f>
        <v>#REF!</v>
      </c>
    </row>
    <row r="620" spans="1:16">
      <c r="A620" s="266"/>
      <c r="B620" s="266"/>
      <c r="C620" s="9" t="s">
        <v>7</v>
      </c>
      <c r="D620" s="10">
        <f t="shared" si="69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</row>
    <row r="621" spans="1:16" ht="24">
      <c r="A621" s="266"/>
      <c r="B621" s="266"/>
      <c r="C621" s="9" t="s">
        <v>8</v>
      </c>
      <c r="D621" s="10">
        <f t="shared" si="69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</row>
    <row r="622" spans="1:16" ht="24">
      <c r="A622" s="266"/>
      <c r="B622" s="266"/>
      <c r="C622" s="9" t="s">
        <v>9</v>
      </c>
      <c r="D622" s="10">
        <f t="shared" si="69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</row>
    <row r="623" spans="1:16" ht="36">
      <c r="A623" s="266"/>
      <c r="B623" s="266"/>
      <c r="C623" s="9" t="s">
        <v>10</v>
      </c>
      <c r="D623" s="10">
        <f t="shared" si="69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</row>
    <row r="624" spans="1:16">
      <c r="A624" s="9"/>
      <c r="B624" s="9"/>
      <c r="C624" s="9"/>
      <c r="D624" s="10">
        <f t="shared" si="69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</row>
    <row r="625" spans="1:16" ht="15" customHeight="1">
      <c r="A625" s="272" t="s">
        <v>98</v>
      </c>
      <c r="B625" s="266"/>
      <c r="C625" s="9" t="s">
        <v>6</v>
      </c>
      <c r="D625" s="20">
        <f t="shared" si="69"/>
        <v>277752.89999999997</v>
      </c>
      <c r="E625" s="10">
        <f t="shared" ref="E625:O629" si="80">E632+E638</f>
        <v>0</v>
      </c>
      <c r="F625" s="10">
        <f t="shared" si="80"/>
        <v>0</v>
      </c>
      <c r="G625" s="10">
        <f t="shared" si="80"/>
        <v>0</v>
      </c>
      <c r="H625" s="10">
        <f t="shared" si="80"/>
        <v>322.89999999999998</v>
      </c>
      <c r="I625" s="10">
        <f t="shared" si="80"/>
        <v>5500</v>
      </c>
      <c r="J625" s="10">
        <f t="shared" si="80"/>
        <v>4436.2</v>
      </c>
      <c r="K625" s="10">
        <f t="shared" si="80"/>
        <v>27000</v>
      </c>
      <c r="L625" s="20">
        <f>L632+L638+L643</f>
        <v>240493.8</v>
      </c>
      <c r="M625" s="10">
        <f t="shared" si="80"/>
        <v>0</v>
      </c>
      <c r="N625" s="10">
        <f t="shared" si="80"/>
        <v>0</v>
      </c>
      <c r="O625" s="10">
        <f t="shared" si="80"/>
        <v>0</v>
      </c>
      <c r="P625" s="12" t="e">
        <f>L625-#REF!</f>
        <v>#REF!</v>
      </c>
    </row>
    <row r="626" spans="1:16">
      <c r="A626" s="273"/>
      <c r="B626" s="266"/>
      <c r="C626" s="9" t="s">
        <v>7</v>
      </c>
      <c r="D626" s="20">
        <f t="shared" ref="D626:D665" si="81">SUM(E626:O626)</f>
        <v>277752.89999999997</v>
      </c>
      <c r="E626" s="10">
        <f t="shared" si="80"/>
        <v>0</v>
      </c>
      <c r="F626" s="10">
        <f t="shared" si="80"/>
        <v>0</v>
      </c>
      <c r="G626" s="10">
        <f t="shared" si="80"/>
        <v>0</v>
      </c>
      <c r="H626" s="10">
        <f t="shared" si="80"/>
        <v>322.89999999999998</v>
      </c>
      <c r="I626" s="10">
        <f t="shared" si="80"/>
        <v>5500</v>
      </c>
      <c r="J626" s="10">
        <f t="shared" si="80"/>
        <v>4436.2</v>
      </c>
      <c r="K626" s="10">
        <f t="shared" si="80"/>
        <v>27000</v>
      </c>
      <c r="L626" s="20">
        <f t="shared" ref="L626:L629" si="82">L633+L639+L644</f>
        <v>240493.8</v>
      </c>
      <c r="M626" s="10">
        <f t="shared" si="80"/>
        <v>0</v>
      </c>
      <c r="N626" s="10">
        <f t="shared" si="80"/>
        <v>0</v>
      </c>
      <c r="O626" s="10">
        <f t="shared" si="80"/>
        <v>0</v>
      </c>
      <c r="P626" s="12" t="e">
        <f>L626-#REF!</f>
        <v>#REF!</v>
      </c>
    </row>
    <row r="627" spans="1:16" ht="24">
      <c r="A627" s="273"/>
      <c r="B627" s="266"/>
      <c r="C627" s="9" t="s">
        <v>8</v>
      </c>
      <c r="D627" s="10">
        <f t="shared" si="81"/>
        <v>0</v>
      </c>
      <c r="E627" s="10">
        <f t="shared" si="80"/>
        <v>0</v>
      </c>
      <c r="F627" s="10">
        <f t="shared" si="80"/>
        <v>0</v>
      </c>
      <c r="G627" s="10">
        <f t="shared" si="80"/>
        <v>0</v>
      </c>
      <c r="H627" s="10">
        <f t="shared" si="80"/>
        <v>0</v>
      </c>
      <c r="I627" s="10">
        <f t="shared" si="80"/>
        <v>0</v>
      </c>
      <c r="J627" s="10">
        <f t="shared" si="80"/>
        <v>0</v>
      </c>
      <c r="K627" s="10">
        <f t="shared" si="80"/>
        <v>0</v>
      </c>
      <c r="L627" s="15">
        <f t="shared" si="82"/>
        <v>0</v>
      </c>
      <c r="M627" s="10">
        <f t="shared" si="80"/>
        <v>0</v>
      </c>
      <c r="N627" s="10">
        <f t="shared" si="80"/>
        <v>0</v>
      </c>
      <c r="O627" s="10">
        <f t="shared" si="80"/>
        <v>0</v>
      </c>
      <c r="P627" s="12" t="e">
        <f>L627-#REF!</f>
        <v>#REF!</v>
      </c>
    </row>
    <row r="628" spans="1:16" ht="24">
      <c r="A628" s="273"/>
      <c r="B628" s="266"/>
      <c r="C628" s="9" t="s">
        <v>9</v>
      </c>
      <c r="D628" s="10">
        <f t="shared" si="81"/>
        <v>0</v>
      </c>
      <c r="E628" s="10">
        <f t="shared" si="80"/>
        <v>0</v>
      </c>
      <c r="F628" s="10">
        <f t="shared" si="80"/>
        <v>0</v>
      </c>
      <c r="G628" s="10">
        <f t="shared" si="80"/>
        <v>0</v>
      </c>
      <c r="H628" s="10">
        <f t="shared" si="80"/>
        <v>0</v>
      </c>
      <c r="I628" s="10">
        <f t="shared" si="80"/>
        <v>0</v>
      </c>
      <c r="J628" s="10">
        <f t="shared" si="80"/>
        <v>0</v>
      </c>
      <c r="K628" s="10">
        <f t="shared" si="80"/>
        <v>0</v>
      </c>
      <c r="L628" s="15">
        <f t="shared" si="82"/>
        <v>0</v>
      </c>
      <c r="M628" s="10">
        <f t="shared" si="80"/>
        <v>0</v>
      </c>
      <c r="N628" s="10">
        <f t="shared" si="80"/>
        <v>0</v>
      </c>
      <c r="O628" s="10">
        <f t="shared" si="80"/>
        <v>0</v>
      </c>
      <c r="P628" s="12" t="e">
        <f>L628-#REF!</f>
        <v>#REF!</v>
      </c>
    </row>
    <row r="629" spans="1:16" ht="36">
      <c r="A629" s="273"/>
      <c r="B629" s="266"/>
      <c r="C629" s="9" t="s">
        <v>10</v>
      </c>
      <c r="D629" s="10">
        <f t="shared" si="81"/>
        <v>0</v>
      </c>
      <c r="E629" s="10">
        <f t="shared" si="80"/>
        <v>0</v>
      </c>
      <c r="F629" s="10">
        <f t="shared" si="80"/>
        <v>0</v>
      </c>
      <c r="G629" s="10">
        <f t="shared" si="80"/>
        <v>0</v>
      </c>
      <c r="H629" s="10">
        <f t="shared" si="80"/>
        <v>0</v>
      </c>
      <c r="I629" s="10">
        <f t="shared" si="80"/>
        <v>0</v>
      </c>
      <c r="J629" s="10">
        <f t="shared" si="80"/>
        <v>0</v>
      </c>
      <c r="K629" s="10">
        <f t="shared" si="80"/>
        <v>0</v>
      </c>
      <c r="L629" s="15">
        <f t="shared" si="82"/>
        <v>0</v>
      </c>
      <c r="M629" s="10">
        <f t="shared" si="80"/>
        <v>0</v>
      </c>
      <c r="N629" s="10">
        <f t="shared" si="80"/>
        <v>0</v>
      </c>
      <c r="O629" s="10">
        <f t="shared" si="80"/>
        <v>0</v>
      </c>
      <c r="P629" s="12" t="e">
        <f>L629-#REF!</f>
        <v>#REF!</v>
      </c>
    </row>
    <row r="630" spans="1:16" hidden="1">
      <c r="A630" s="2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</row>
    <row r="631" spans="1:16">
      <c r="A631" s="2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</row>
    <row r="632" spans="1:16">
      <c r="A632" s="273"/>
      <c r="B632" s="266" t="s">
        <v>87</v>
      </c>
      <c r="C632" s="9" t="s">
        <v>6</v>
      </c>
      <c r="D632" s="10">
        <f t="shared" si="81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</row>
    <row r="633" spans="1:16">
      <c r="A633" s="273"/>
      <c r="B633" s="266"/>
      <c r="C633" s="9" t="s">
        <v>7</v>
      </c>
      <c r="D633" s="10">
        <f t="shared" si="81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</row>
    <row r="634" spans="1:16" ht="24">
      <c r="A634" s="273"/>
      <c r="B634" s="266"/>
      <c r="C634" s="9" t="s">
        <v>8</v>
      </c>
      <c r="D634" s="10">
        <f t="shared" si="81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</row>
    <row r="635" spans="1:16" ht="24">
      <c r="A635" s="273"/>
      <c r="B635" s="266"/>
      <c r="C635" s="9" t="s">
        <v>9</v>
      </c>
      <c r="D635" s="10">
        <f t="shared" si="81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</row>
    <row r="636" spans="1:16" ht="36">
      <c r="A636" s="273"/>
      <c r="B636" s="266"/>
      <c r="C636" s="9" t="s">
        <v>10</v>
      </c>
      <c r="D636" s="10">
        <f t="shared" si="81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</row>
    <row r="637" spans="1:16">
      <c r="A637" s="273"/>
      <c r="B637" s="9"/>
      <c r="C637" s="9"/>
      <c r="D637" s="10">
        <f t="shared" si="81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</row>
    <row r="638" spans="1:16">
      <c r="A638" s="273"/>
      <c r="B638" s="266" t="s">
        <v>17</v>
      </c>
      <c r="C638" s="9" t="s">
        <v>6</v>
      </c>
      <c r="D638" s="20">
        <f t="shared" si="81"/>
        <v>271930</v>
      </c>
      <c r="E638" s="10">
        <f>E639+E640+E641+E642</f>
        <v>0</v>
      </c>
      <c r="F638" s="10">
        <f t="shared" ref="F638:O638" si="83">F639+F640+F641+F642</f>
        <v>0</v>
      </c>
      <c r="G638" s="10">
        <f t="shared" si="83"/>
        <v>0</v>
      </c>
      <c r="H638" s="10">
        <f t="shared" si="83"/>
        <v>0</v>
      </c>
      <c r="I638" s="10">
        <f t="shared" si="83"/>
        <v>0</v>
      </c>
      <c r="J638" s="10">
        <f t="shared" si="83"/>
        <v>4436.2</v>
      </c>
      <c r="K638" s="10">
        <f t="shared" si="83"/>
        <v>27000</v>
      </c>
      <c r="L638" s="20">
        <f t="shared" si="83"/>
        <v>240493.8</v>
      </c>
      <c r="M638" s="10">
        <f t="shared" si="83"/>
        <v>0</v>
      </c>
      <c r="N638" s="10">
        <f t="shared" si="83"/>
        <v>0</v>
      </c>
      <c r="O638" s="10">
        <f t="shared" si="83"/>
        <v>0</v>
      </c>
      <c r="P638" s="24" t="e">
        <f>L638-#REF!</f>
        <v>#REF!</v>
      </c>
    </row>
    <row r="639" spans="1:16">
      <c r="A639" s="273"/>
      <c r="B639" s="266"/>
      <c r="C639" s="9" t="s">
        <v>7</v>
      </c>
      <c r="D639" s="20">
        <f t="shared" si="81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</f>
        <v>240493.8</v>
      </c>
      <c r="M639" s="10">
        <v>0</v>
      </c>
      <c r="N639" s="10">
        <v>0</v>
      </c>
      <c r="O639" s="10">
        <v>0</v>
      </c>
      <c r="P639" s="24" t="e">
        <f>L639-#REF!</f>
        <v>#REF!</v>
      </c>
    </row>
    <row r="640" spans="1:16" ht="24">
      <c r="A640" s="273"/>
      <c r="B640" s="266"/>
      <c r="C640" s="9" t="s">
        <v>8</v>
      </c>
      <c r="D640" s="10">
        <f t="shared" si="81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</row>
    <row r="641" spans="1:16" ht="24">
      <c r="A641" s="273"/>
      <c r="B641" s="266"/>
      <c r="C641" s="9" t="s">
        <v>9</v>
      </c>
      <c r="D641" s="10">
        <f t="shared" si="81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</row>
    <row r="642" spans="1:16" ht="36">
      <c r="A642" s="273"/>
      <c r="B642" s="266"/>
      <c r="C642" s="9" t="s">
        <v>10</v>
      </c>
      <c r="D642" s="10">
        <f t="shared" si="81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</row>
    <row r="643" spans="1:16" hidden="1">
      <c r="A643" s="273"/>
      <c r="B643" s="266" t="s">
        <v>13</v>
      </c>
      <c r="C643" s="9" t="s">
        <v>6</v>
      </c>
      <c r="D643" s="20">
        <f t="shared" si="81"/>
        <v>0</v>
      </c>
      <c r="E643" s="10">
        <f>E644+E645+E646+E647</f>
        <v>0</v>
      </c>
      <c r="F643" s="10">
        <f t="shared" ref="F643:O643" si="84">F644+F645+F646+F647</f>
        <v>0</v>
      </c>
      <c r="G643" s="10">
        <f t="shared" si="84"/>
        <v>0</v>
      </c>
      <c r="H643" s="10">
        <f t="shared" si="84"/>
        <v>0</v>
      </c>
      <c r="I643" s="10">
        <f t="shared" si="84"/>
        <v>0</v>
      </c>
      <c r="J643" s="10">
        <f t="shared" si="84"/>
        <v>0</v>
      </c>
      <c r="K643" s="10">
        <f t="shared" si="84"/>
        <v>0</v>
      </c>
      <c r="L643" s="20">
        <f t="shared" si="84"/>
        <v>0</v>
      </c>
      <c r="M643" s="10">
        <f t="shared" si="84"/>
        <v>0</v>
      </c>
      <c r="N643" s="10">
        <f t="shared" si="84"/>
        <v>0</v>
      </c>
      <c r="O643" s="10">
        <f t="shared" si="84"/>
        <v>0</v>
      </c>
      <c r="P643" s="22" t="e">
        <f>L643-#REF!</f>
        <v>#REF!</v>
      </c>
    </row>
    <row r="644" spans="1:16" hidden="1">
      <c r="A644" s="273"/>
      <c r="B644" s="266"/>
      <c r="C644" s="9" t="s">
        <v>7</v>
      </c>
      <c r="D644" s="20">
        <f t="shared" si="81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</row>
    <row r="645" spans="1:16" ht="24" hidden="1">
      <c r="A645" s="273"/>
      <c r="B645" s="266"/>
      <c r="C645" s="9" t="s">
        <v>8</v>
      </c>
      <c r="D645" s="10">
        <f t="shared" si="81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</row>
    <row r="646" spans="1:16" ht="24" hidden="1">
      <c r="A646" s="273"/>
      <c r="B646" s="266"/>
      <c r="C646" s="9" t="s">
        <v>9</v>
      </c>
      <c r="D646" s="10">
        <f t="shared" si="81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</row>
    <row r="647" spans="1:16" ht="36" hidden="1">
      <c r="A647" s="274"/>
      <c r="B647" s="266"/>
      <c r="C647" s="9" t="s">
        <v>10</v>
      </c>
      <c r="D647" s="10">
        <f t="shared" si="81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</row>
    <row r="648" spans="1:16" ht="21" customHeight="1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</row>
    <row r="649" spans="1:16">
      <c r="A649" s="266" t="s">
        <v>99</v>
      </c>
      <c r="B649" s="266" t="s">
        <v>13</v>
      </c>
      <c r="C649" s="9" t="s">
        <v>6</v>
      </c>
      <c r="D649" s="10">
        <f t="shared" si="81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28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</row>
    <row r="650" spans="1:16">
      <c r="A650" s="266"/>
      <c r="B650" s="266"/>
      <c r="C650" s="9" t="s">
        <v>7</v>
      </c>
      <c r="D650" s="10">
        <f t="shared" si="81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28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</row>
    <row r="651" spans="1:16" ht="24">
      <c r="A651" s="266"/>
      <c r="B651" s="266"/>
      <c r="C651" s="9" t="s">
        <v>8</v>
      </c>
      <c r="D651" s="10">
        <f t="shared" si="81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</row>
    <row r="652" spans="1:16" ht="24">
      <c r="A652" s="266"/>
      <c r="B652" s="266"/>
      <c r="C652" s="9" t="s">
        <v>9</v>
      </c>
      <c r="D652" s="10">
        <f t="shared" si="81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</row>
    <row r="653" spans="1:16" ht="36">
      <c r="A653" s="266"/>
      <c r="B653" s="266"/>
      <c r="C653" s="9" t="s">
        <v>10</v>
      </c>
      <c r="D653" s="10">
        <f t="shared" si="81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</row>
    <row r="654" spans="1:16">
      <c r="A654" s="9"/>
      <c r="B654" s="9"/>
      <c r="C654" s="9"/>
      <c r="D654" s="10">
        <f t="shared" si="81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</row>
    <row r="655" spans="1:16">
      <c r="A655" s="266" t="s">
        <v>100</v>
      </c>
      <c r="B655" s="266" t="s">
        <v>13</v>
      </c>
      <c r="C655" s="9" t="s">
        <v>6</v>
      </c>
      <c r="D655" s="10">
        <f t="shared" si="81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</row>
    <row r="656" spans="1:16">
      <c r="A656" s="266"/>
      <c r="B656" s="266"/>
      <c r="C656" s="9" t="s">
        <v>7</v>
      </c>
      <c r="D656" s="10">
        <f t="shared" si="81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</row>
    <row r="657" spans="1:16" ht="24">
      <c r="A657" s="266"/>
      <c r="B657" s="266"/>
      <c r="C657" s="9" t="s">
        <v>8</v>
      </c>
      <c r="D657" s="10">
        <f t="shared" si="81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</row>
    <row r="658" spans="1:16" ht="24">
      <c r="A658" s="266"/>
      <c r="B658" s="266"/>
      <c r="C658" s="9" t="s">
        <v>9</v>
      </c>
      <c r="D658" s="10">
        <f t="shared" si="81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</row>
    <row r="659" spans="1:16" ht="36">
      <c r="A659" s="266"/>
      <c r="B659" s="266"/>
      <c r="C659" s="9" t="s">
        <v>10</v>
      </c>
      <c r="D659" s="10">
        <f t="shared" si="81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</row>
    <row r="660" spans="1:16">
      <c r="A660" s="9"/>
      <c r="B660" s="9"/>
      <c r="C660" s="9"/>
      <c r="D660" s="10">
        <f t="shared" si="81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</row>
    <row r="661" spans="1:16">
      <c r="A661" s="266" t="s">
        <v>101</v>
      </c>
      <c r="B661" s="266"/>
      <c r="C661" s="9" t="s">
        <v>6</v>
      </c>
      <c r="D661" s="10">
        <f t="shared" si="81"/>
        <v>98434.6</v>
      </c>
      <c r="E661" s="10">
        <f t="shared" ref="D661:O666" si="85">E668+E674</f>
        <v>0</v>
      </c>
      <c r="F661" s="10">
        <f t="shared" si="85"/>
        <v>0</v>
      </c>
      <c r="G661" s="10">
        <f t="shared" si="85"/>
        <v>0</v>
      </c>
      <c r="H661" s="10">
        <f t="shared" si="85"/>
        <v>0</v>
      </c>
      <c r="I661" s="10">
        <f t="shared" si="85"/>
        <v>0</v>
      </c>
      <c r="J661" s="10">
        <f t="shared" si="85"/>
        <v>28200</v>
      </c>
      <c r="K661" s="10">
        <f t="shared" si="85"/>
        <v>0</v>
      </c>
      <c r="L661" s="28">
        <f t="shared" si="85"/>
        <v>70234.600000000006</v>
      </c>
      <c r="M661" s="10">
        <f t="shared" si="85"/>
        <v>0</v>
      </c>
      <c r="N661" s="10">
        <f t="shared" si="85"/>
        <v>0</v>
      </c>
      <c r="O661" s="10">
        <f t="shared" si="85"/>
        <v>0</v>
      </c>
      <c r="P661" s="12" t="e">
        <f>L661-#REF!</f>
        <v>#REF!</v>
      </c>
    </row>
    <row r="662" spans="1:16">
      <c r="A662" s="266"/>
      <c r="B662" s="266"/>
      <c r="C662" s="9" t="s">
        <v>7</v>
      </c>
      <c r="D662" s="10">
        <f t="shared" si="81"/>
        <v>28200</v>
      </c>
      <c r="E662" s="10">
        <f t="shared" si="85"/>
        <v>0</v>
      </c>
      <c r="F662" s="10">
        <f t="shared" si="85"/>
        <v>0</v>
      </c>
      <c r="G662" s="10">
        <f t="shared" si="85"/>
        <v>0</v>
      </c>
      <c r="H662" s="10">
        <f t="shared" si="85"/>
        <v>0</v>
      </c>
      <c r="I662" s="10">
        <f t="shared" si="85"/>
        <v>0</v>
      </c>
      <c r="J662" s="10">
        <f t="shared" si="85"/>
        <v>28200</v>
      </c>
      <c r="K662" s="10">
        <f t="shared" si="85"/>
        <v>0</v>
      </c>
      <c r="L662" s="28">
        <f t="shared" si="85"/>
        <v>0</v>
      </c>
      <c r="M662" s="10">
        <f t="shared" si="85"/>
        <v>0</v>
      </c>
      <c r="N662" s="10">
        <f t="shared" si="85"/>
        <v>0</v>
      </c>
      <c r="O662" s="10">
        <f t="shared" si="85"/>
        <v>0</v>
      </c>
      <c r="P662" s="12" t="e">
        <f>L662-#REF!</f>
        <v>#REF!</v>
      </c>
    </row>
    <row r="663" spans="1:16" ht="24">
      <c r="A663" s="266"/>
      <c r="B663" s="266"/>
      <c r="C663" s="9" t="s">
        <v>8</v>
      </c>
      <c r="D663" s="10">
        <f t="shared" si="81"/>
        <v>70234.600000000006</v>
      </c>
      <c r="E663" s="10">
        <f t="shared" si="85"/>
        <v>0</v>
      </c>
      <c r="F663" s="10">
        <f t="shared" si="85"/>
        <v>0</v>
      </c>
      <c r="G663" s="10">
        <f t="shared" si="85"/>
        <v>0</v>
      </c>
      <c r="H663" s="10">
        <f t="shared" si="85"/>
        <v>0</v>
      </c>
      <c r="I663" s="10">
        <f t="shared" si="85"/>
        <v>0</v>
      </c>
      <c r="J663" s="10">
        <f t="shared" si="85"/>
        <v>0</v>
      </c>
      <c r="K663" s="10">
        <f t="shared" si="85"/>
        <v>0</v>
      </c>
      <c r="L663" s="28">
        <f t="shared" si="85"/>
        <v>70234.600000000006</v>
      </c>
      <c r="M663" s="10">
        <f t="shared" si="85"/>
        <v>0</v>
      </c>
      <c r="N663" s="10">
        <f t="shared" si="85"/>
        <v>0</v>
      </c>
      <c r="O663" s="10">
        <f t="shared" si="85"/>
        <v>0</v>
      </c>
      <c r="P663" s="12" t="e">
        <f>L663-#REF!</f>
        <v>#REF!</v>
      </c>
    </row>
    <row r="664" spans="1:16" ht="24">
      <c r="A664" s="266"/>
      <c r="B664" s="266"/>
      <c r="C664" s="9" t="s">
        <v>9</v>
      </c>
      <c r="D664" s="10">
        <f t="shared" si="81"/>
        <v>0</v>
      </c>
      <c r="E664" s="10">
        <f t="shared" si="85"/>
        <v>0</v>
      </c>
      <c r="F664" s="10">
        <f t="shared" si="85"/>
        <v>0</v>
      </c>
      <c r="G664" s="10">
        <f t="shared" si="85"/>
        <v>0</v>
      </c>
      <c r="H664" s="10">
        <f t="shared" si="85"/>
        <v>0</v>
      </c>
      <c r="I664" s="10">
        <f t="shared" si="85"/>
        <v>0</v>
      </c>
      <c r="J664" s="10">
        <f t="shared" si="85"/>
        <v>0</v>
      </c>
      <c r="K664" s="10">
        <f t="shared" si="85"/>
        <v>0</v>
      </c>
      <c r="L664" s="15">
        <f t="shared" si="85"/>
        <v>0</v>
      </c>
      <c r="M664" s="10">
        <f t="shared" si="85"/>
        <v>0</v>
      </c>
      <c r="N664" s="10">
        <f t="shared" si="85"/>
        <v>0</v>
      </c>
      <c r="O664" s="10">
        <f t="shared" si="85"/>
        <v>0</v>
      </c>
      <c r="P664" s="12" t="e">
        <f>L664-#REF!</f>
        <v>#REF!</v>
      </c>
    </row>
    <row r="665" spans="1:16" ht="36">
      <c r="A665" s="266"/>
      <c r="B665" s="266"/>
      <c r="C665" s="9" t="s">
        <v>10</v>
      </c>
      <c r="D665" s="10">
        <f t="shared" si="81"/>
        <v>0</v>
      </c>
      <c r="E665" s="10">
        <f t="shared" si="85"/>
        <v>0</v>
      </c>
      <c r="F665" s="10">
        <f t="shared" si="85"/>
        <v>0</v>
      </c>
      <c r="G665" s="10">
        <f t="shared" si="85"/>
        <v>0</v>
      </c>
      <c r="H665" s="10">
        <f t="shared" si="85"/>
        <v>0</v>
      </c>
      <c r="I665" s="10">
        <f t="shared" si="85"/>
        <v>0</v>
      </c>
      <c r="J665" s="10">
        <f t="shared" si="85"/>
        <v>0</v>
      </c>
      <c r="K665" s="10">
        <f t="shared" si="85"/>
        <v>0</v>
      </c>
      <c r="L665" s="15">
        <f t="shared" si="85"/>
        <v>0</v>
      </c>
      <c r="M665" s="10">
        <f t="shared" si="85"/>
        <v>0</v>
      </c>
      <c r="N665" s="10">
        <f t="shared" si="85"/>
        <v>0</v>
      </c>
      <c r="O665" s="10">
        <f t="shared" si="85"/>
        <v>0</v>
      </c>
      <c r="P665" s="12" t="e">
        <f>L665-#REF!</f>
        <v>#REF!</v>
      </c>
    </row>
    <row r="666" spans="1:16">
      <c r="A666" s="266"/>
      <c r="B666" s="9"/>
      <c r="C666" s="9"/>
      <c r="D666" s="10">
        <f t="shared" si="85"/>
        <v>0</v>
      </c>
      <c r="E666" s="10">
        <f t="shared" si="85"/>
        <v>0</v>
      </c>
      <c r="F666" s="10">
        <f t="shared" si="85"/>
        <v>0</v>
      </c>
      <c r="G666" s="10">
        <f t="shared" si="85"/>
        <v>0</v>
      </c>
      <c r="H666" s="10">
        <f t="shared" si="85"/>
        <v>0</v>
      </c>
      <c r="I666" s="10">
        <f t="shared" si="85"/>
        <v>0</v>
      </c>
      <c r="J666" s="10">
        <f t="shared" si="85"/>
        <v>0</v>
      </c>
      <c r="K666" s="10">
        <f t="shared" si="85"/>
        <v>0</v>
      </c>
      <c r="L666" s="15">
        <f t="shared" si="85"/>
        <v>0</v>
      </c>
      <c r="M666" s="10">
        <f t="shared" si="85"/>
        <v>0</v>
      </c>
      <c r="N666" s="10">
        <f t="shared" si="85"/>
        <v>0</v>
      </c>
      <c r="O666" s="10">
        <f t="shared" si="85"/>
        <v>0</v>
      </c>
      <c r="P666" s="12" t="e">
        <f>L666-#REF!</f>
        <v>#REF!</v>
      </c>
    </row>
    <row r="667" spans="1:16">
      <c r="A667" s="266"/>
      <c r="B667" s="266" t="s">
        <v>12</v>
      </c>
      <c r="C667" s="266"/>
      <c r="D667" s="266"/>
      <c r="E667" s="266"/>
      <c r="F667" s="266"/>
      <c r="G667" s="266"/>
      <c r="H667" s="266"/>
      <c r="I667" s="266"/>
      <c r="J667" s="266"/>
      <c r="K667" s="266"/>
      <c r="L667" s="266"/>
      <c r="M667" s="266"/>
      <c r="N667" s="266"/>
      <c r="O667" s="266"/>
      <c r="P667" s="12" t="e">
        <f>L667-#REF!</f>
        <v>#REF!</v>
      </c>
    </row>
    <row r="668" spans="1:16">
      <c r="A668" s="266"/>
      <c r="B668" s="266" t="s">
        <v>13</v>
      </c>
      <c r="C668" s="9" t="s">
        <v>6</v>
      </c>
      <c r="D668" s="10">
        <f t="shared" ref="D668:D714" si="86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28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</row>
    <row r="669" spans="1:16">
      <c r="A669" s="266"/>
      <c r="B669" s="266"/>
      <c r="C669" s="9" t="s">
        <v>7</v>
      </c>
      <c r="D669" s="10">
        <f t="shared" si="86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28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</row>
    <row r="670" spans="1:16" ht="24">
      <c r="A670" s="266"/>
      <c r="B670" s="266"/>
      <c r="C670" s="9" t="s">
        <v>8</v>
      </c>
      <c r="D670" s="10">
        <f t="shared" si="86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28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</row>
    <row r="671" spans="1:16" ht="24">
      <c r="A671" s="266"/>
      <c r="B671" s="266"/>
      <c r="C671" s="9" t="s">
        <v>9</v>
      </c>
      <c r="D671" s="10">
        <f t="shared" si="86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</row>
    <row r="672" spans="1:16" ht="36">
      <c r="A672" s="266"/>
      <c r="B672" s="266"/>
      <c r="C672" s="9" t="s">
        <v>10</v>
      </c>
      <c r="D672" s="10">
        <f t="shared" si="86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</row>
    <row r="673" spans="1:16">
      <c r="A673" s="266"/>
      <c r="B673" s="9"/>
      <c r="C673" s="9"/>
      <c r="D673" s="10">
        <f t="shared" si="86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</row>
    <row r="674" spans="1:16">
      <c r="A674" s="266"/>
      <c r="B674" s="266" t="s">
        <v>17</v>
      </c>
      <c r="C674" s="9" t="s">
        <v>6</v>
      </c>
      <c r="D674" s="10">
        <f t="shared" si="86"/>
        <v>0</v>
      </c>
      <c r="E674" s="10">
        <f>SUM(E675:E678)</f>
        <v>0</v>
      </c>
      <c r="F674" s="10">
        <f t="shared" ref="F674:O674" si="87">SUM(F675:F678)</f>
        <v>0</v>
      </c>
      <c r="G674" s="10">
        <f t="shared" si="87"/>
        <v>0</v>
      </c>
      <c r="H674" s="10">
        <f t="shared" si="87"/>
        <v>0</v>
      </c>
      <c r="I674" s="10">
        <f t="shared" si="87"/>
        <v>0</v>
      </c>
      <c r="J674" s="10">
        <f t="shared" si="87"/>
        <v>0</v>
      </c>
      <c r="K674" s="10">
        <f t="shared" si="87"/>
        <v>0</v>
      </c>
      <c r="L674" s="15">
        <f t="shared" si="87"/>
        <v>0</v>
      </c>
      <c r="M674" s="10">
        <f t="shared" si="87"/>
        <v>0</v>
      </c>
      <c r="N674" s="10">
        <f t="shared" si="87"/>
        <v>0</v>
      </c>
      <c r="O674" s="10">
        <f t="shared" si="87"/>
        <v>0</v>
      </c>
      <c r="P674" s="12" t="e">
        <f>L674-#REF!</f>
        <v>#REF!</v>
      </c>
    </row>
    <row r="675" spans="1:16">
      <c r="A675" s="266"/>
      <c r="B675" s="266"/>
      <c r="C675" s="9" t="s">
        <v>7</v>
      </c>
      <c r="D675" s="10">
        <f t="shared" si="86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</row>
    <row r="676" spans="1:16" ht="24">
      <c r="A676" s="266"/>
      <c r="B676" s="266"/>
      <c r="C676" s="9" t="s">
        <v>8</v>
      </c>
      <c r="D676" s="10">
        <f t="shared" si="86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</row>
    <row r="677" spans="1:16" ht="24">
      <c r="A677" s="266"/>
      <c r="B677" s="266"/>
      <c r="C677" s="9" t="s">
        <v>9</v>
      </c>
      <c r="D677" s="10">
        <f t="shared" si="86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</row>
    <row r="678" spans="1:16" ht="36">
      <c r="A678" s="266"/>
      <c r="B678" s="266"/>
      <c r="C678" s="9" t="s">
        <v>10</v>
      </c>
      <c r="D678" s="10">
        <f t="shared" si="86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</row>
    <row r="679" spans="1:16">
      <c r="A679" s="9"/>
      <c r="B679" s="9"/>
      <c r="C679" s="9"/>
      <c r="D679" s="10">
        <f t="shared" si="86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</row>
    <row r="680" spans="1:16">
      <c r="A680" s="266" t="s">
        <v>102</v>
      </c>
      <c r="B680" s="266" t="s">
        <v>17</v>
      </c>
      <c r="C680" s="9" t="s">
        <v>6</v>
      </c>
      <c r="D680" s="10">
        <f t="shared" si="86"/>
        <v>34180</v>
      </c>
      <c r="E680" s="10">
        <f>SUM(E681:E685)</f>
        <v>0</v>
      </c>
      <c r="F680" s="10">
        <f t="shared" ref="F680:O680" si="88">SUM(F681:F685)</f>
        <v>0</v>
      </c>
      <c r="G680" s="10">
        <f t="shared" si="88"/>
        <v>0</v>
      </c>
      <c r="H680" s="10">
        <f t="shared" si="88"/>
        <v>0</v>
      </c>
      <c r="I680" s="10">
        <f t="shared" si="88"/>
        <v>0</v>
      </c>
      <c r="J680" s="10">
        <f t="shared" si="88"/>
        <v>34180</v>
      </c>
      <c r="K680" s="10">
        <f t="shared" si="88"/>
        <v>0</v>
      </c>
      <c r="L680" s="15">
        <f t="shared" si="88"/>
        <v>0</v>
      </c>
      <c r="M680" s="10">
        <f t="shared" si="88"/>
        <v>0</v>
      </c>
      <c r="N680" s="10">
        <f t="shared" si="88"/>
        <v>0</v>
      </c>
      <c r="O680" s="10">
        <f t="shared" si="88"/>
        <v>0</v>
      </c>
      <c r="P680" s="12" t="e">
        <f>L680-#REF!</f>
        <v>#REF!</v>
      </c>
    </row>
    <row r="681" spans="1:16">
      <c r="A681" s="266"/>
      <c r="B681" s="266"/>
      <c r="C681" s="9" t="s">
        <v>7</v>
      </c>
      <c r="D681" s="10">
        <f t="shared" si="86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</row>
    <row r="682" spans="1:16" ht="24">
      <c r="A682" s="266"/>
      <c r="B682" s="266"/>
      <c r="C682" s="9" t="s">
        <v>8</v>
      </c>
      <c r="D682" s="10">
        <f t="shared" si="86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</row>
    <row r="683" spans="1:16" ht="24">
      <c r="A683" s="266"/>
      <c r="B683" s="266"/>
      <c r="C683" s="9" t="s">
        <v>9</v>
      </c>
      <c r="D683" s="10">
        <f t="shared" si="86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</row>
    <row r="684" spans="1:16" ht="36">
      <c r="A684" s="266"/>
      <c r="B684" s="266"/>
      <c r="C684" s="9" t="s">
        <v>10</v>
      </c>
      <c r="D684" s="10">
        <f t="shared" si="86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</row>
    <row r="685" spans="1:16" ht="72">
      <c r="A685" s="266"/>
      <c r="B685" s="266"/>
      <c r="C685" s="9" t="s">
        <v>11</v>
      </c>
      <c r="D685" s="10">
        <f t="shared" si="86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</row>
    <row r="686" spans="1:16">
      <c r="A686" s="266" t="s">
        <v>103</v>
      </c>
      <c r="B686" s="266" t="s">
        <v>17</v>
      </c>
      <c r="C686" s="9" t="s">
        <v>6</v>
      </c>
      <c r="D686" s="10">
        <f t="shared" si="86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</row>
    <row r="687" spans="1:16">
      <c r="A687" s="266"/>
      <c r="B687" s="266"/>
      <c r="C687" s="9" t="s">
        <v>7</v>
      </c>
      <c r="D687" s="10">
        <f t="shared" si="86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</row>
    <row r="688" spans="1:16" ht="24">
      <c r="A688" s="266"/>
      <c r="B688" s="266"/>
      <c r="C688" s="9" t="s">
        <v>8</v>
      </c>
      <c r="D688" s="10">
        <f t="shared" si="86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</row>
    <row r="689" spans="1:16" ht="24">
      <c r="A689" s="266"/>
      <c r="B689" s="266"/>
      <c r="C689" s="9" t="s">
        <v>9</v>
      </c>
      <c r="D689" s="10">
        <f t="shared" si="86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</row>
    <row r="690" spans="1:16" ht="36">
      <c r="A690" s="266"/>
      <c r="B690" s="266"/>
      <c r="C690" s="9" t="s">
        <v>10</v>
      </c>
      <c r="D690" s="10">
        <f t="shared" si="86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</row>
    <row r="691" spans="1:16" ht="72">
      <c r="A691" s="266"/>
      <c r="B691" s="266"/>
      <c r="C691" s="9" t="s">
        <v>11</v>
      </c>
      <c r="D691" s="10">
        <f t="shared" si="86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</row>
    <row r="692" spans="1:16">
      <c r="A692" s="266" t="s">
        <v>104</v>
      </c>
      <c r="B692" s="266" t="s">
        <v>17</v>
      </c>
      <c r="C692" s="9" t="s">
        <v>6</v>
      </c>
      <c r="D692" s="10">
        <f t="shared" si="86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</row>
    <row r="693" spans="1:16">
      <c r="A693" s="266"/>
      <c r="B693" s="266"/>
      <c r="C693" s="9" t="s">
        <v>7</v>
      </c>
      <c r="D693" s="10">
        <f t="shared" si="86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</row>
    <row r="694" spans="1:16" ht="24">
      <c r="A694" s="266"/>
      <c r="B694" s="266"/>
      <c r="C694" s="9" t="s">
        <v>8</v>
      </c>
      <c r="D694" s="10">
        <f t="shared" si="86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</row>
    <row r="695" spans="1:16" ht="24">
      <c r="A695" s="266"/>
      <c r="B695" s="266"/>
      <c r="C695" s="9" t="s">
        <v>9</v>
      </c>
      <c r="D695" s="10">
        <f t="shared" si="86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</row>
    <row r="696" spans="1:16" ht="36">
      <c r="A696" s="266"/>
      <c r="B696" s="266"/>
      <c r="C696" s="9" t="s">
        <v>10</v>
      </c>
      <c r="D696" s="10">
        <f t="shared" si="86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</row>
    <row r="697" spans="1:16">
      <c r="A697" s="9"/>
      <c r="B697" s="9"/>
      <c r="C697" s="9"/>
      <c r="D697" s="10">
        <f t="shared" si="86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</row>
    <row r="698" spans="1:16">
      <c r="A698" s="266" t="s">
        <v>105</v>
      </c>
      <c r="B698" s="266" t="s">
        <v>17</v>
      </c>
      <c r="C698" s="9" t="s">
        <v>6</v>
      </c>
      <c r="D698" s="10">
        <f t="shared" si="86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</row>
    <row r="699" spans="1:16">
      <c r="A699" s="266"/>
      <c r="B699" s="266"/>
      <c r="C699" s="9" t="s">
        <v>7</v>
      </c>
      <c r="D699" s="10">
        <f t="shared" si="86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</row>
    <row r="700" spans="1:16" ht="24">
      <c r="A700" s="266"/>
      <c r="B700" s="266"/>
      <c r="C700" s="9" t="s">
        <v>8</v>
      </c>
      <c r="D700" s="10">
        <f t="shared" si="86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</row>
    <row r="701" spans="1:16" ht="24">
      <c r="A701" s="266"/>
      <c r="B701" s="266"/>
      <c r="C701" s="9" t="s">
        <v>9</v>
      </c>
      <c r="D701" s="10">
        <f t="shared" si="86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</row>
    <row r="702" spans="1:16" ht="36">
      <c r="A702" s="266"/>
      <c r="B702" s="266"/>
      <c r="C702" s="9" t="s">
        <v>10</v>
      </c>
      <c r="D702" s="10">
        <f t="shared" si="86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</row>
    <row r="703" spans="1:16">
      <c r="A703" s="9"/>
      <c r="B703" s="9"/>
      <c r="C703" s="9"/>
      <c r="D703" s="10">
        <f t="shared" si="86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</row>
    <row r="704" spans="1:16">
      <c r="A704" s="266" t="s">
        <v>106</v>
      </c>
      <c r="B704" s="266" t="s">
        <v>17</v>
      </c>
      <c r="C704" s="9" t="s">
        <v>6</v>
      </c>
      <c r="D704" s="10">
        <f t="shared" si="86"/>
        <v>0</v>
      </c>
      <c r="E704" s="10">
        <f>SUM(E705:E709)</f>
        <v>0</v>
      </c>
      <c r="F704" s="10">
        <f t="shared" ref="F704:O704" si="89">SUM(F705:F709)</f>
        <v>0</v>
      </c>
      <c r="G704" s="10">
        <f t="shared" si="89"/>
        <v>0</v>
      </c>
      <c r="H704" s="10">
        <f t="shared" si="89"/>
        <v>0</v>
      </c>
      <c r="I704" s="10">
        <f t="shared" si="89"/>
        <v>0</v>
      </c>
      <c r="J704" s="10">
        <f t="shared" si="89"/>
        <v>0</v>
      </c>
      <c r="K704" s="10">
        <f t="shared" si="89"/>
        <v>0</v>
      </c>
      <c r="L704" s="15">
        <f t="shared" si="89"/>
        <v>0</v>
      </c>
      <c r="M704" s="10">
        <f t="shared" si="89"/>
        <v>0</v>
      </c>
      <c r="N704" s="10">
        <f t="shared" si="89"/>
        <v>0</v>
      </c>
      <c r="O704" s="10">
        <f t="shared" si="89"/>
        <v>0</v>
      </c>
      <c r="P704" s="12" t="e">
        <f>L704-#REF!</f>
        <v>#REF!</v>
      </c>
    </row>
    <row r="705" spans="1:16">
      <c r="A705" s="266"/>
      <c r="B705" s="266"/>
      <c r="C705" s="9" t="s">
        <v>7</v>
      </c>
      <c r="D705" s="10">
        <f t="shared" si="86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</row>
    <row r="706" spans="1:16" ht="24">
      <c r="A706" s="266"/>
      <c r="B706" s="266"/>
      <c r="C706" s="9" t="s">
        <v>8</v>
      </c>
      <c r="D706" s="10">
        <f t="shared" si="86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</row>
    <row r="707" spans="1:16" ht="24">
      <c r="A707" s="266"/>
      <c r="B707" s="266"/>
      <c r="C707" s="9" t="s">
        <v>9</v>
      </c>
      <c r="D707" s="10">
        <f t="shared" si="86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</row>
    <row r="708" spans="1:16" ht="36">
      <c r="A708" s="266"/>
      <c r="B708" s="266"/>
      <c r="C708" s="9" t="s">
        <v>10</v>
      </c>
      <c r="D708" s="10">
        <f t="shared" si="86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</row>
    <row r="709" spans="1:16">
      <c r="A709" s="9"/>
      <c r="B709" s="9"/>
      <c r="C709" s="9"/>
      <c r="D709" s="10">
        <f t="shared" si="86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</row>
    <row r="710" spans="1:16">
      <c r="A710" s="9" t="s">
        <v>107</v>
      </c>
      <c r="B710" s="266"/>
      <c r="C710" s="9" t="s">
        <v>6</v>
      </c>
      <c r="D710" s="10">
        <f t="shared" si="86"/>
        <v>984918.29999999993</v>
      </c>
      <c r="E710" s="10">
        <f t="shared" ref="D710:O715" si="90">E717+E724</f>
        <v>0</v>
      </c>
      <c r="F710" s="10">
        <f t="shared" si="90"/>
        <v>0</v>
      </c>
      <c r="G710" s="10">
        <f t="shared" si="90"/>
        <v>0</v>
      </c>
      <c r="H710" s="10">
        <f t="shared" si="90"/>
        <v>0</v>
      </c>
      <c r="I710" s="10">
        <f t="shared" si="90"/>
        <v>0</v>
      </c>
      <c r="J710" s="10">
        <f t="shared" si="90"/>
        <v>222961</v>
      </c>
      <c r="K710" s="10">
        <f t="shared" si="90"/>
        <v>302946.09999999998</v>
      </c>
      <c r="L710" s="15">
        <f t="shared" si="90"/>
        <v>97192.9</v>
      </c>
      <c r="M710" s="10">
        <f t="shared" si="90"/>
        <v>172748.19999999998</v>
      </c>
      <c r="N710" s="10">
        <f t="shared" si="90"/>
        <v>189070.1</v>
      </c>
      <c r="O710" s="10">
        <f t="shared" si="90"/>
        <v>0</v>
      </c>
      <c r="P710" s="12" t="e">
        <f>L710-#REF!</f>
        <v>#REF!</v>
      </c>
    </row>
    <row r="711" spans="1:16" ht="36" customHeight="1">
      <c r="A711" s="272" t="s">
        <v>108</v>
      </c>
      <c r="B711" s="266"/>
      <c r="C711" s="9" t="s">
        <v>7</v>
      </c>
      <c r="D711" s="10">
        <f t="shared" si="86"/>
        <v>112905.29999999999</v>
      </c>
      <c r="E711" s="10">
        <f t="shared" si="90"/>
        <v>0</v>
      </c>
      <c r="F711" s="10">
        <f t="shared" si="90"/>
        <v>0</v>
      </c>
      <c r="G711" s="10">
        <f t="shared" si="90"/>
        <v>0</v>
      </c>
      <c r="H711" s="10">
        <f t="shared" si="90"/>
        <v>0</v>
      </c>
      <c r="I711" s="10">
        <f t="shared" si="90"/>
        <v>0</v>
      </c>
      <c r="J711" s="10">
        <f t="shared" si="90"/>
        <v>39639.199999999997</v>
      </c>
      <c r="K711" s="10">
        <f t="shared" si="90"/>
        <v>25617.699999999997</v>
      </c>
      <c r="L711" s="15">
        <f t="shared" si="90"/>
        <v>7848.4</v>
      </c>
      <c r="M711" s="10">
        <f t="shared" si="90"/>
        <v>19002.3</v>
      </c>
      <c r="N711" s="10">
        <f t="shared" si="90"/>
        <v>20797.699999999997</v>
      </c>
      <c r="O711" s="10">
        <f t="shared" si="90"/>
        <v>0</v>
      </c>
      <c r="P711" s="8" t="e">
        <f>L711-#REF!</f>
        <v>#REF!</v>
      </c>
    </row>
    <row r="712" spans="1:16" ht="24">
      <c r="A712" s="273"/>
      <c r="B712" s="266"/>
      <c r="C712" s="9" t="s">
        <v>8</v>
      </c>
      <c r="D712" s="10">
        <f t="shared" si="86"/>
        <v>872013</v>
      </c>
      <c r="E712" s="10">
        <f t="shared" si="90"/>
        <v>0</v>
      </c>
      <c r="F712" s="10">
        <f t="shared" si="90"/>
        <v>0</v>
      </c>
      <c r="G712" s="10">
        <f t="shared" si="90"/>
        <v>0</v>
      </c>
      <c r="H712" s="10">
        <f t="shared" si="90"/>
        <v>0</v>
      </c>
      <c r="I712" s="10">
        <f t="shared" si="90"/>
        <v>0</v>
      </c>
      <c r="J712" s="10">
        <f t="shared" si="90"/>
        <v>183321.8</v>
      </c>
      <c r="K712" s="10">
        <f t="shared" si="90"/>
        <v>277328.40000000002</v>
      </c>
      <c r="L712" s="15">
        <f t="shared" si="90"/>
        <v>89344.5</v>
      </c>
      <c r="M712" s="10">
        <f t="shared" si="90"/>
        <v>153745.9</v>
      </c>
      <c r="N712" s="10">
        <f t="shared" si="90"/>
        <v>168272.4</v>
      </c>
      <c r="O712" s="10">
        <f t="shared" si="90"/>
        <v>0</v>
      </c>
      <c r="P712" s="12" t="e">
        <f>L712-#REF!</f>
        <v>#REF!</v>
      </c>
    </row>
    <row r="713" spans="1:16" ht="24">
      <c r="A713" s="273"/>
      <c r="B713" s="266"/>
      <c r="C713" s="9" t="s">
        <v>9</v>
      </c>
      <c r="D713" s="10">
        <f t="shared" si="86"/>
        <v>0</v>
      </c>
      <c r="E713" s="10">
        <f t="shared" si="90"/>
        <v>0</v>
      </c>
      <c r="F713" s="10">
        <f t="shared" si="90"/>
        <v>0</v>
      </c>
      <c r="G713" s="10">
        <f t="shared" si="90"/>
        <v>0</v>
      </c>
      <c r="H713" s="10">
        <f t="shared" si="90"/>
        <v>0</v>
      </c>
      <c r="I713" s="10">
        <f t="shared" si="90"/>
        <v>0</v>
      </c>
      <c r="J713" s="10">
        <f t="shared" si="90"/>
        <v>0</v>
      </c>
      <c r="K713" s="10">
        <f t="shared" si="90"/>
        <v>0</v>
      </c>
      <c r="L713" s="15">
        <f t="shared" si="90"/>
        <v>0</v>
      </c>
      <c r="M713" s="10">
        <f t="shared" si="90"/>
        <v>0</v>
      </c>
      <c r="N713" s="10">
        <f t="shared" si="90"/>
        <v>0</v>
      </c>
      <c r="O713" s="10">
        <f t="shared" si="90"/>
        <v>0</v>
      </c>
      <c r="P713" s="12" t="e">
        <f>L713-#REF!</f>
        <v>#REF!</v>
      </c>
    </row>
    <row r="714" spans="1:16" ht="36">
      <c r="A714" s="273"/>
      <c r="B714" s="266"/>
      <c r="C714" s="9" t="s">
        <v>10</v>
      </c>
      <c r="D714" s="10">
        <f t="shared" si="86"/>
        <v>0</v>
      </c>
      <c r="E714" s="10">
        <f t="shared" si="90"/>
        <v>0</v>
      </c>
      <c r="F714" s="10">
        <f t="shared" si="90"/>
        <v>0</v>
      </c>
      <c r="G714" s="10">
        <f t="shared" si="90"/>
        <v>0</v>
      </c>
      <c r="H714" s="10">
        <f t="shared" si="90"/>
        <v>0</v>
      </c>
      <c r="I714" s="10">
        <f t="shared" si="90"/>
        <v>0</v>
      </c>
      <c r="J714" s="10">
        <f t="shared" si="90"/>
        <v>0</v>
      </c>
      <c r="K714" s="10">
        <f t="shared" si="90"/>
        <v>0</v>
      </c>
      <c r="L714" s="15">
        <f t="shared" si="90"/>
        <v>0</v>
      </c>
      <c r="M714" s="10">
        <f t="shared" si="90"/>
        <v>0</v>
      </c>
      <c r="N714" s="10">
        <f t="shared" si="90"/>
        <v>0</v>
      </c>
      <c r="O714" s="10">
        <f t="shared" si="90"/>
        <v>0</v>
      </c>
      <c r="P714" s="12" t="e">
        <f>L714-#REF!</f>
        <v>#REF!</v>
      </c>
    </row>
    <row r="715" spans="1:16">
      <c r="A715" s="273"/>
      <c r="B715" s="9"/>
      <c r="C715" s="9"/>
      <c r="D715" s="10">
        <f t="shared" si="90"/>
        <v>0</v>
      </c>
      <c r="E715" s="10">
        <f t="shared" si="90"/>
        <v>0</v>
      </c>
      <c r="F715" s="10">
        <f t="shared" si="90"/>
        <v>0</v>
      </c>
      <c r="G715" s="10">
        <f t="shared" si="90"/>
        <v>0</v>
      </c>
      <c r="H715" s="10">
        <f t="shared" si="90"/>
        <v>0</v>
      </c>
      <c r="I715" s="10">
        <f t="shared" si="90"/>
        <v>0</v>
      </c>
      <c r="J715" s="10">
        <f t="shared" si="90"/>
        <v>0</v>
      </c>
      <c r="K715" s="10">
        <f t="shared" si="90"/>
        <v>0</v>
      </c>
      <c r="L715" s="15">
        <f t="shared" si="90"/>
        <v>0</v>
      </c>
      <c r="M715" s="10">
        <f t="shared" si="90"/>
        <v>0</v>
      </c>
      <c r="N715" s="10">
        <f t="shared" si="90"/>
        <v>0</v>
      </c>
      <c r="O715" s="10">
        <f t="shared" si="90"/>
        <v>0</v>
      </c>
      <c r="P715" s="12" t="e">
        <f>L715-#REF!</f>
        <v>#REF!</v>
      </c>
    </row>
    <row r="716" spans="1:16">
      <c r="A716" s="273"/>
      <c r="B716" s="266" t="s">
        <v>12</v>
      </c>
      <c r="C716" s="266"/>
      <c r="D716" s="266"/>
      <c r="E716" s="266"/>
      <c r="F716" s="266"/>
      <c r="G716" s="266"/>
      <c r="H716" s="266"/>
      <c r="I716" s="266"/>
      <c r="J716" s="266"/>
      <c r="K716" s="266"/>
      <c r="L716" s="266"/>
      <c r="M716" s="266"/>
      <c r="N716" s="266"/>
      <c r="O716" s="266"/>
      <c r="P716" s="12" t="e">
        <f>L716-#REF!</f>
        <v>#REF!</v>
      </c>
    </row>
    <row r="717" spans="1:16">
      <c r="A717" s="273"/>
      <c r="B717" s="266" t="s">
        <v>13</v>
      </c>
      <c r="C717" s="9" t="s">
        <v>6</v>
      </c>
      <c r="D717" s="10">
        <f t="shared" ref="D717:D758" si="91">SUM(E717:O717)</f>
        <v>968497.89999999991</v>
      </c>
      <c r="E717" s="10">
        <f t="shared" ref="E717:O722" si="92">E730+E736+E742+E748+E762+E774+E780+E786+E792</f>
        <v>0</v>
      </c>
      <c r="F717" s="10">
        <f t="shared" si="92"/>
        <v>0</v>
      </c>
      <c r="G717" s="10">
        <f t="shared" si="92"/>
        <v>0</v>
      </c>
      <c r="H717" s="10">
        <f t="shared" si="92"/>
        <v>0</v>
      </c>
      <c r="I717" s="10">
        <f t="shared" si="92"/>
        <v>0</v>
      </c>
      <c r="J717" s="10">
        <f t="shared" si="92"/>
        <v>214391.7</v>
      </c>
      <c r="K717" s="10">
        <f t="shared" si="92"/>
        <v>295095</v>
      </c>
      <c r="L717" s="15">
        <f t="shared" si="92"/>
        <v>97192.9</v>
      </c>
      <c r="M717" s="10">
        <f t="shared" si="92"/>
        <v>172748.19999999998</v>
      </c>
      <c r="N717" s="10">
        <f t="shared" si="92"/>
        <v>189070.1</v>
      </c>
      <c r="O717" s="10">
        <f t="shared" si="92"/>
        <v>0</v>
      </c>
      <c r="P717" s="12" t="e">
        <f>L717-#REF!</f>
        <v>#REF!</v>
      </c>
    </row>
    <row r="718" spans="1:16">
      <c r="A718" s="273"/>
      <c r="B718" s="266"/>
      <c r="C718" s="9" t="s">
        <v>7</v>
      </c>
      <c r="D718" s="10">
        <f t="shared" si="91"/>
        <v>96484.9</v>
      </c>
      <c r="E718" s="10">
        <f t="shared" si="92"/>
        <v>0</v>
      </c>
      <c r="F718" s="10">
        <f t="shared" si="92"/>
        <v>0</v>
      </c>
      <c r="G718" s="10">
        <f t="shared" si="92"/>
        <v>0</v>
      </c>
      <c r="H718" s="10">
        <f t="shared" si="92"/>
        <v>0</v>
      </c>
      <c r="I718" s="10">
        <f t="shared" si="92"/>
        <v>0</v>
      </c>
      <c r="J718" s="10">
        <f t="shared" si="92"/>
        <v>31069.9</v>
      </c>
      <c r="K718" s="10">
        <f t="shared" si="92"/>
        <v>17766.599999999999</v>
      </c>
      <c r="L718" s="15">
        <f t="shared" si="92"/>
        <v>7848.4</v>
      </c>
      <c r="M718" s="10">
        <f t="shared" si="92"/>
        <v>19002.3</v>
      </c>
      <c r="N718" s="10">
        <f t="shared" si="92"/>
        <v>20797.699999999997</v>
      </c>
      <c r="O718" s="10">
        <f t="shared" si="92"/>
        <v>0</v>
      </c>
      <c r="P718" s="8" t="e">
        <f>L718-#REF!</f>
        <v>#REF!</v>
      </c>
    </row>
    <row r="719" spans="1:16" ht="24">
      <c r="A719" s="273"/>
      <c r="B719" s="266"/>
      <c r="C719" s="9" t="s">
        <v>8</v>
      </c>
      <c r="D719" s="10">
        <f t="shared" si="91"/>
        <v>872013</v>
      </c>
      <c r="E719" s="10">
        <f t="shared" si="92"/>
        <v>0</v>
      </c>
      <c r="F719" s="10">
        <f t="shared" si="92"/>
        <v>0</v>
      </c>
      <c r="G719" s="10">
        <f t="shared" si="92"/>
        <v>0</v>
      </c>
      <c r="H719" s="10">
        <f t="shared" si="92"/>
        <v>0</v>
      </c>
      <c r="I719" s="10">
        <f t="shared" si="92"/>
        <v>0</v>
      </c>
      <c r="J719" s="10">
        <f t="shared" si="92"/>
        <v>183321.8</v>
      </c>
      <c r="K719" s="10">
        <f t="shared" si="92"/>
        <v>277328.40000000002</v>
      </c>
      <c r="L719" s="15">
        <f t="shared" si="92"/>
        <v>89344.5</v>
      </c>
      <c r="M719" s="10">
        <f t="shared" si="92"/>
        <v>153745.9</v>
      </c>
      <c r="N719" s="10">
        <f t="shared" si="92"/>
        <v>168272.4</v>
      </c>
      <c r="O719" s="10">
        <f t="shared" si="92"/>
        <v>0</v>
      </c>
      <c r="P719" s="12" t="e">
        <f>L719-#REF!</f>
        <v>#REF!</v>
      </c>
    </row>
    <row r="720" spans="1:16" ht="24">
      <c r="A720" s="273"/>
      <c r="B720" s="266"/>
      <c r="C720" s="9" t="s">
        <v>9</v>
      </c>
      <c r="D720" s="10">
        <f t="shared" si="91"/>
        <v>0</v>
      </c>
      <c r="E720" s="10">
        <f t="shared" si="92"/>
        <v>0</v>
      </c>
      <c r="F720" s="10">
        <f t="shared" si="92"/>
        <v>0</v>
      </c>
      <c r="G720" s="10">
        <f t="shared" si="92"/>
        <v>0</v>
      </c>
      <c r="H720" s="10">
        <f t="shared" si="92"/>
        <v>0</v>
      </c>
      <c r="I720" s="10">
        <f t="shared" si="92"/>
        <v>0</v>
      </c>
      <c r="J720" s="10">
        <f t="shared" si="92"/>
        <v>0</v>
      </c>
      <c r="K720" s="10">
        <f t="shared" si="92"/>
        <v>0</v>
      </c>
      <c r="L720" s="15">
        <f t="shared" si="92"/>
        <v>0</v>
      </c>
      <c r="M720" s="10">
        <f t="shared" si="92"/>
        <v>0</v>
      </c>
      <c r="N720" s="10">
        <f t="shared" si="92"/>
        <v>0</v>
      </c>
      <c r="O720" s="10">
        <f t="shared" si="92"/>
        <v>0</v>
      </c>
      <c r="P720" s="12" t="e">
        <f>L720-#REF!</f>
        <v>#REF!</v>
      </c>
    </row>
    <row r="721" spans="1:16" ht="36">
      <c r="A721" s="273"/>
      <c r="B721" s="266"/>
      <c r="C721" s="9" t="s">
        <v>10</v>
      </c>
      <c r="D721" s="10">
        <f t="shared" si="91"/>
        <v>0</v>
      </c>
      <c r="E721" s="10">
        <f t="shared" si="92"/>
        <v>0</v>
      </c>
      <c r="F721" s="10">
        <f t="shared" si="92"/>
        <v>0</v>
      </c>
      <c r="G721" s="10">
        <f t="shared" si="92"/>
        <v>0</v>
      </c>
      <c r="H721" s="10">
        <f t="shared" si="92"/>
        <v>0</v>
      </c>
      <c r="I721" s="10">
        <f t="shared" si="92"/>
        <v>0</v>
      </c>
      <c r="J721" s="10">
        <f t="shared" si="92"/>
        <v>0</v>
      </c>
      <c r="K721" s="10">
        <f t="shared" si="92"/>
        <v>0</v>
      </c>
      <c r="L721" s="15">
        <f t="shared" si="92"/>
        <v>0</v>
      </c>
      <c r="M721" s="10">
        <f t="shared" si="92"/>
        <v>0</v>
      </c>
      <c r="N721" s="10">
        <f t="shared" si="92"/>
        <v>0</v>
      </c>
      <c r="O721" s="10">
        <f t="shared" si="92"/>
        <v>0</v>
      </c>
      <c r="P721" s="12" t="e">
        <f>L721-#REF!</f>
        <v>#REF!</v>
      </c>
    </row>
    <row r="722" spans="1:16">
      <c r="A722" s="273"/>
      <c r="B722" s="9"/>
      <c r="C722" s="9"/>
      <c r="D722" s="10">
        <f t="shared" si="91"/>
        <v>0</v>
      </c>
      <c r="E722" s="10">
        <f t="shared" si="92"/>
        <v>0</v>
      </c>
      <c r="F722" s="10">
        <f t="shared" si="92"/>
        <v>0</v>
      </c>
      <c r="G722" s="10">
        <f t="shared" si="92"/>
        <v>0</v>
      </c>
      <c r="H722" s="10">
        <f t="shared" si="92"/>
        <v>0</v>
      </c>
      <c r="I722" s="10">
        <f t="shared" si="92"/>
        <v>0</v>
      </c>
      <c r="J722" s="10">
        <f t="shared" si="92"/>
        <v>0</v>
      </c>
      <c r="K722" s="10">
        <f t="shared" si="92"/>
        <v>0</v>
      </c>
      <c r="L722" s="15">
        <f t="shared" si="92"/>
        <v>0</v>
      </c>
      <c r="M722" s="10">
        <f t="shared" si="92"/>
        <v>0</v>
      </c>
      <c r="N722" s="10">
        <f t="shared" si="92"/>
        <v>0</v>
      </c>
      <c r="O722" s="10">
        <f t="shared" si="92"/>
        <v>0</v>
      </c>
      <c r="P722" s="12" t="e">
        <f>L722-#REF!</f>
        <v>#REF!</v>
      </c>
    </row>
    <row r="723" spans="1:16">
      <c r="A723" s="273"/>
      <c r="B723" s="9"/>
      <c r="C723" s="9"/>
      <c r="D723" s="10">
        <f t="shared" si="91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</row>
    <row r="724" spans="1:16">
      <c r="A724" s="273"/>
      <c r="B724" s="266" t="s">
        <v>17</v>
      </c>
      <c r="C724" s="9" t="s">
        <v>6</v>
      </c>
      <c r="D724" s="10">
        <f t="shared" si="91"/>
        <v>16420.400000000001</v>
      </c>
      <c r="E724" s="10">
        <f t="shared" ref="E724:O729" si="93">E768</f>
        <v>0</v>
      </c>
      <c r="F724" s="10">
        <f t="shared" si="93"/>
        <v>0</v>
      </c>
      <c r="G724" s="10">
        <f t="shared" si="93"/>
        <v>0</v>
      </c>
      <c r="H724" s="10">
        <f t="shared" si="93"/>
        <v>0</v>
      </c>
      <c r="I724" s="10">
        <f t="shared" si="93"/>
        <v>0</v>
      </c>
      <c r="J724" s="10">
        <f t="shared" si="93"/>
        <v>8569.2999999999993</v>
      </c>
      <c r="K724" s="10">
        <f t="shared" si="93"/>
        <v>7851.1</v>
      </c>
      <c r="L724" s="15">
        <f t="shared" si="93"/>
        <v>0</v>
      </c>
      <c r="M724" s="10">
        <f t="shared" si="93"/>
        <v>0</v>
      </c>
      <c r="N724" s="10">
        <f t="shared" si="93"/>
        <v>0</v>
      </c>
      <c r="O724" s="10">
        <f t="shared" si="93"/>
        <v>0</v>
      </c>
      <c r="P724" s="12" t="e">
        <f>L724-#REF!</f>
        <v>#REF!</v>
      </c>
    </row>
    <row r="725" spans="1:16">
      <c r="A725" s="273"/>
      <c r="B725" s="266"/>
      <c r="C725" s="9" t="s">
        <v>7</v>
      </c>
      <c r="D725" s="10">
        <f t="shared" si="91"/>
        <v>16420.400000000001</v>
      </c>
      <c r="E725" s="10">
        <f t="shared" si="93"/>
        <v>0</v>
      </c>
      <c r="F725" s="10">
        <f t="shared" si="93"/>
        <v>0</v>
      </c>
      <c r="G725" s="10">
        <f t="shared" si="93"/>
        <v>0</v>
      </c>
      <c r="H725" s="10">
        <f t="shared" si="93"/>
        <v>0</v>
      </c>
      <c r="I725" s="10">
        <f t="shared" si="93"/>
        <v>0</v>
      </c>
      <c r="J725" s="10">
        <f t="shared" si="93"/>
        <v>8569.2999999999993</v>
      </c>
      <c r="K725" s="10">
        <f t="shared" si="93"/>
        <v>7851.1</v>
      </c>
      <c r="L725" s="15">
        <f t="shared" si="93"/>
        <v>0</v>
      </c>
      <c r="M725" s="10">
        <f t="shared" si="93"/>
        <v>0</v>
      </c>
      <c r="N725" s="10">
        <f t="shared" si="93"/>
        <v>0</v>
      </c>
      <c r="O725" s="10">
        <f t="shared" si="93"/>
        <v>0</v>
      </c>
      <c r="P725" s="12" t="e">
        <f>L725-#REF!</f>
        <v>#REF!</v>
      </c>
    </row>
    <row r="726" spans="1:16" ht="24">
      <c r="A726" s="273"/>
      <c r="B726" s="266"/>
      <c r="C726" s="9" t="s">
        <v>8</v>
      </c>
      <c r="D726" s="10">
        <f t="shared" si="91"/>
        <v>0</v>
      </c>
      <c r="E726" s="10">
        <f t="shared" si="93"/>
        <v>0</v>
      </c>
      <c r="F726" s="10">
        <f t="shared" si="93"/>
        <v>0</v>
      </c>
      <c r="G726" s="10">
        <f t="shared" si="93"/>
        <v>0</v>
      </c>
      <c r="H726" s="10">
        <f t="shared" si="93"/>
        <v>0</v>
      </c>
      <c r="I726" s="10">
        <f t="shared" si="93"/>
        <v>0</v>
      </c>
      <c r="J726" s="10">
        <f t="shared" si="93"/>
        <v>0</v>
      </c>
      <c r="K726" s="10">
        <f t="shared" si="93"/>
        <v>0</v>
      </c>
      <c r="L726" s="15">
        <f t="shared" si="93"/>
        <v>0</v>
      </c>
      <c r="M726" s="10">
        <f t="shared" si="93"/>
        <v>0</v>
      </c>
      <c r="N726" s="10">
        <f t="shared" si="93"/>
        <v>0</v>
      </c>
      <c r="O726" s="10">
        <f t="shared" si="93"/>
        <v>0</v>
      </c>
      <c r="P726" s="12" t="e">
        <f>L726-#REF!</f>
        <v>#REF!</v>
      </c>
    </row>
    <row r="727" spans="1:16" ht="24">
      <c r="A727" s="273"/>
      <c r="B727" s="266"/>
      <c r="C727" s="9" t="s">
        <v>9</v>
      </c>
      <c r="D727" s="10">
        <f t="shared" si="91"/>
        <v>0</v>
      </c>
      <c r="E727" s="10">
        <f t="shared" si="93"/>
        <v>0</v>
      </c>
      <c r="F727" s="10">
        <f t="shared" si="93"/>
        <v>0</v>
      </c>
      <c r="G727" s="10">
        <f t="shared" si="93"/>
        <v>0</v>
      </c>
      <c r="H727" s="10">
        <f t="shared" si="93"/>
        <v>0</v>
      </c>
      <c r="I727" s="10">
        <f t="shared" si="93"/>
        <v>0</v>
      </c>
      <c r="J727" s="10">
        <f t="shared" si="93"/>
        <v>0</v>
      </c>
      <c r="K727" s="10">
        <f t="shared" si="93"/>
        <v>0</v>
      </c>
      <c r="L727" s="15">
        <f t="shared" si="93"/>
        <v>0</v>
      </c>
      <c r="M727" s="10">
        <f t="shared" si="93"/>
        <v>0</v>
      </c>
      <c r="N727" s="10">
        <f t="shared" si="93"/>
        <v>0</v>
      </c>
      <c r="O727" s="10">
        <f t="shared" si="93"/>
        <v>0</v>
      </c>
      <c r="P727" s="12" t="e">
        <f>L727-#REF!</f>
        <v>#REF!</v>
      </c>
    </row>
    <row r="728" spans="1:16" ht="36">
      <c r="A728" s="273"/>
      <c r="B728" s="266"/>
      <c r="C728" s="9" t="s">
        <v>10</v>
      </c>
      <c r="D728" s="10">
        <f t="shared" si="91"/>
        <v>0</v>
      </c>
      <c r="E728" s="10">
        <f t="shared" si="93"/>
        <v>0</v>
      </c>
      <c r="F728" s="10">
        <f t="shared" si="93"/>
        <v>0</v>
      </c>
      <c r="G728" s="10">
        <f t="shared" si="93"/>
        <v>0</v>
      </c>
      <c r="H728" s="10">
        <f t="shared" si="93"/>
        <v>0</v>
      </c>
      <c r="I728" s="10">
        <f t="shared" si="93"/>
        <v>0</v>
      </c>
      <c r="J728" s="10">
        <f t="shared" si="93"/>
        <v>0</v>
      </c>
      <c r="K728" s="10">
        <f t="shared" si="93"/>
        <v>0</v>
      </c>
      <c r="L728" s="15">
        <f t="shared" si="93"/>
        <v>0</v>
      </c>
      <c r="M728" s="10">
        <f t="shared" si="93"/>
        <v>0</v>
      </c>
      <c r="N728" s="10">
        <f t="shared" si="93"/>
        <v>0</v>
      </c>
      <c r="O728" s="10">
        <f t="shared" si="93"/>
        <v>0</v>
      </c>
      <c r="P728" s="12" t="e">
        <f>L728-#REF!</f>
        <v>#REF!</v>
      </c>
    </row>
    <row r="729" spans="1:16" hidden="1">
      <c r="A729" s="274"/>
      <c r="B729" s="9"/>
      <c r="C729" s="9"/>
      <c r="D729" s="10">
        <f t="shared" si="91"/>
        <v>0</v>
      </c>
      <c r="E729" s="10">
        <f t="shared" si="93"/>
        <v>0</v>
      </c>
      <c r="F729" s="10">
        <f t="shared" si="93"/>
        <v>0</v>
      </c>
      <c r="G729" s="10">
        <f t="shared" si="93"/>
        <v>0</v>
      </c>
      <c r="H729" s="10">
        <f t="shared" si="93"/>
        <v>0</v>
      </c>
      <c r="I729" s="10">
        <f t="shared" si="93"/>
        <v>0</v>
      </c>
      <c r="J729" s="10">
        <f t="shared" si="93"/>
        <v>0</v>
      </c>
      <c r="K729" s="10">
        <f t="shared" si="93"/>
        <v>0</v>
      </c>
      <c r="L729" s="15">
        <f t="shared" si="93"/>
        <v>0</v>
      </c>
      <c r="M729" s="10">
        <f t="shared" si="93"/>
        <v>0</v>
      </c>
      <c r="N729" s="10">
        <f t="shared" si="93"/>
        <v>0</v>
      </c>
      <c r="O729" s="10">
        <f t="shared" si="93"/>
        <v>0</v>
      </c>
      <c r="P729" s="12" t="e">
        <f>L729-#REF!</f>
        <v>#REF!</v>
      </c>
    </row>
    <row r="730" spans="1:16">
      <c r="A730" s="266" t="s">
        <v>109</v>
      </c>
      <c r="B730" s="266" t="s">
        <v>13</v>
      </c>
      <c r="C730" s="9" t="s">
        <v>6</v>
      </c>
      <c r="D730" s="10">
        <f t="shared" si="91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28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</row>
    <row r="731" spans="1:16">
      <c r="A731" s="266"/>
      <c r="B731" s="266"/>
      <c r="C731" s="9" t="s">
        <v>7</v>
      </c>
      <c r="D731" s="10">
        <f t="shared" si="91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</row>
    <row r="732" spans="1:16" ht="24">
      <c r="A732" s="266"/>
      <c r="B732" s="266"/>
      <c r="C732" s="9" t="s">
        <v>8</v>
      </c>
      <c r="D732" s="10">
        <f t="shared" si="91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</row>
    <row r="733" spans="1:16" ht="24">
      <c r="A733" s="266"/>
      <c r="B733" s="266"/>
      <c r="C733" s="9" t="s">
        <v>9</v>
      </c>
      <c r="D733" s="10">
        <f t="shared" si="91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</row>
    <row r="734" spans="1:16" ht="36">
      <c r="A734" s="266"/>
      <c r="B734" s="266"/>
      <c r="C734" s="9" t="s">
        <v>10</v>
      </c>
      <c r="D734" s="10">
        <f t="shared" si="91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</row>
    <row r="735" spans="1:16" hidden="1">
      <c r="A735" s="9"/>
      <c r="B735" s="9"/>
      <c r="C735" s="9"/>
      <c r="D735" s="10">
        <f t="shared" si="91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</row>
    <row r="736" spans="1:16">
      <c r="A736" s="266" t="s">
        <v>110</v>
      </c>
      <c r="B736" s="266" t="s">
        <v>21</v>
      </c>
      <c r="C736" s="9" t="s">
        <v>6</v>
      </c>
      <c r="D736" s="10">
        <f t="shared" si="91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28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</row>
    <row r="737" spans="1:16">
      <c r="A737" s="266"/>
      <c r="B737" s="266"/>
      <c r="C737" s="9" t="s">
        <v>7</v>
      </c>
      <c r="D737" s="10">
        <f t="shared" si="91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</row>
    <row r="738" spans="1:16" ht="24">
      <c r="A738" s="266"/>
      <c r="B738" s="266"/>
      <c r="C738" s="9" t="s">
        <v>8</v>
      </c>
      <c r="D738" s="10">
        <f t="shared" si="91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</row>
    <row r="739" spans="1:16" ht="24">
      <c r="A739" s="266"/>
      <c r="B739" s="266"/>
      <c r="C739" s="9" t="s">
        <v>9</v>
      </c>
      <c r="D739" s="10">
        <f t="shared" si="91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</row>
    <row r="740" spans="1:16" ht="36">
      <c r="A740" s="266"/>
      <c r="B740" s="266"/>
      <c r="C740" s="9" t="s">
        <v>10</v>
      </c>
      <c r="D740" s="10">
        <f t="shared" si="91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</row>
    <row r="741" spans="1:16" hidden="1">
      <c r="A741" s="9"/>
      <c r="B741" s="9"/>
      <c r="C741" s="9"/>
      <c r="D741" s="10">
        <f t="shared" si="91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</row>
    <row r="742" spans="1:16">
      <c r="A742" s="266" t="s">
        <v>111</v>
      </c>
      <c r="B742" s="266" t="s">
        <v>21</v>
      </c>
      <c r="C742" s="9" t="s">
        <v>6</v>
      </c>
      <c r="D742" s="10">
        <f t="shared" si="91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</row>
    <row r="743" spans="1:16">
      <c r="A743" s="266"/>
      <c r="B743" s="266"/>
      <c r="C743" s="9" t="s">
        <v>7</v>
      </c>
      <c r="D743" s="10">
        <f t="shared" si="91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</row>
    <row r="744" spans="1:16" ht="24">
      <c r="A744" s="266"/>
      <c r="B744" s="266"/>
      <c r="C744" s="9" t="s">
        <v>8</v>
      </c>
      <c r="D744" s="10">
        <f t="shared" si="91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</row>
    <row r="745" spans="1:16" ht="24">
      <c r="A745" s="266"/>
      <c r="B745" s="266"/>
      <c r="C745" s="9" t="s">
        <v>9</v>
      </c>
      <c r="D745" s="10">
        <f t="shared" si="91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</row>
    <row r="746" spans="1:16" ht="36">
      <c r="A746" s="266"/>
      <c r="B746" s="266"/>
      <c r="C746" s="9" t="s">
        <v>10</v>
      </c>
      <c r="D746" s="10">
        <f t="shared" si="91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</row>
    <row r="747" spans="1:16" hidden="1">
      <c r="A747" s="9"/>
      <c r="B747" s="9"/>
      <c r="C747" s="9"/>
      <c r="D747" s="10">
        <f t="shared" si="91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</row>
    <row r="748" spans="1:16">
      <c r="A748" s="266" t="s">
        <v>112</v>
      </c>
      <c r="B748" s="266" t="s">
        <v>13</v>
      </c>
      <c r="C748" s="9" t="s">
        <v>6</v>
      </c>
      <c r="D748" s="10">
        <f t="shared" si="91"/>
        <v>75000</v>
      </c>
      <c r="E748" s="10">
        <f>SUM(E749:E752)</f>
        <v>0</v>
      </c>
      <c r="F748" s="10">
        <f t="shared" ref="F748:O748" si="94">SUM(F749:F752)</f>
        <v>0</v>
      </c>
      <c r="G748" s="10">
        <f t="shared" si="94"/>
        <v>0</v>
      </c>
      <c r="H748" s="10">
        <f t="shared" si="94"/>
        <v>0</v>
      </c>
      <c r="I748" s="10">
        <f t="shared" si="94"/>
        <v>0</v>
      </c>
      <c r="J748" s="10">
        <f t="shared" si="94"/>
        <v>55000</v>
      </c>
      <c r="K748" s="10">
        <f t="shared" si="94"/>
        <v>0</v>
      </c>
      <c r="L748" s="29">
        <f t="shared" si="94"/>
        <v>20000</v>
      </c>
      <c r="M748" s="10">
        <f t="shared" si="94"/>
        <v>0</v>
      </c>
      <c r="N748" s="10">
        <f t="shared" si="94"/>
        <v>0</v>
      </c>
      <c r="O748" s="10">
        <f t="shared" si="94"/>
        <v>0</v>
      </c>
      <c r="P748" s="25" t="e">
        <f>L748-#REF!</f>
        <v>#REF!</v>
      </c>
    </row>
    <row r="749" spans="1:16">
      <c r="A749" s="266"/>
      <c r="B749" s="266"/>
      <c r="C749" s="9" t="s">
        <v>7</v>
      </c>
      <c r="D749" s="10">
        <f t="shared" si="91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29"/>
      <c r="M749" s="10">
        <v>0</v>
      </c>
      <c r="N749" s="10">
        <v>0</v>
      </c>
      <c r="O749" s="10">
        <v>0</v>
      </c>
      <c r="P749" s="8" t="e">
        <f>L749-#REF!</f>
        <v>#REF!</v>
      </c>
    </row>
    <row r="750" spans="1:16" ht="24">
      <c r="A750" s="266"/>
      <c r="B750" s="266"/>
      <c r="C750" s="9" t="s">
        <v>8</v>
      </c>
      <c r="D750" s="10">
        <f t="shared" si="91"/>
        <v>75000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29">
        <v>20000</v>
      </c>
      <c r="M750" s="10">
        <v>0</v>
      </c>
      <c r="N750" s="10">
        <v>0</v>
      </c>
      <c r="O750" s="10">
        <v>0</v>
      </c>
      <c r="P750" s="25" t="e">
        <f>L750-#REF!</f>
        <v>#REF!</v>
      </c>
    </row>
    <row r="751" spans="1:16" ht="24">
      <c r="A751" s="266"/>
      <c r="B751" s="266"/>
      <c r="C751" s="9" t="s">
        <v>9</v>
      </c>
      <c r="D751" s="10">
        <f t="shared" si="91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</row>
    <row r="752" spans="1:16" ht="36">
      <c r="A752" s="266"/>
      <c r="B752" s="266"/>
      <c r="C752" s="9" t="s">
        <v>10</v>
      </c>
      <c r="D752" s="10">
        <f t="shared" si="91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</row>
    <row r="753" spans="1:16" hidden="1">
      <c r="A753" s="9"/>
      <c r="B753" s="9"/>
      <c r="C753" s="9"/>
      <c r="D753" s="10">
        <f t="shared" si="91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</row>
    <row r="754" spans="1:16">
      <c r="A754" s="266" t="s">
        <v>113</v>
      </c>
      <c r="B754" s="266"/>
      <c r="C754" s="9" t="s">
        <v>6</v>
      </c>
      <c r="D754" s="10">
        <f t="shared" si="91"/>
        <v>26399.599999999999</v>
      </c>
      <c r="E754" s="10">
        <f t="shared" ref="D754:O759" si="95">E762+E768</f>
        <v>0</v>
      </c>
      <c r="F754" s="10">
        <f t="shared" si="95"/>
        <v>0</v>
      </c>
      <c r="G754" s="10">
        <f t="shared" si="95"/>
        <v>0</v>
      </c>
      <c r="H754" s="10">
        <f t="shared" si="95"/>
        <v>0</v>
      </c>
      <c r="I754" s="10">
        <f t="shared" si="95"/>
        <v>0</v>
      </c>
      <c r="J754" s="10">
        <f t="shared" si="95"/>
        <v>18548.5</v>
      </c>
      <c r="K754" s="10">
        <f t="shared" si="95"/>
        <v>7851.1</v>
      </c>
      <c r="L754" s="15">
        <f t="shared" si="95"/>
        <v>0</v>
      </c>
      <c r="M754" s="10">
        <f t="shared" si="95"/>
        <v>0</v>
      </c>
      <c r="N754" s="10">
        <f t="shared" si="95"/>
        <v>0</v>
      </c>
      <c r="O754" s="10">
        <f t="shared" si="95"/>
        <v>0</v>
      </c>
      <c r="P754" s="12" t="e">
        <f>L754-#REF!</f>
        <v>#REF!</v>
      </c>
    </row>
    <row r="755" spans="1:16">
      <c r="A755" s="266"/>
      <c r="B755" s="266"/>
      <c r="C755" s="9" t="s">
        <v>7</v>
      </c>
      <c r="D755" s="10">
        <f t="shared" si="91"/>
        <v>26399.599999999999</v>
      </c>
      <c r="E755" s="10">
        <f t="shared" si="95"/>
        <v>0</v>
      </c>
      <c r="F755" s="10">
        <f t="shared" si="95"/>
        <v>0</v>
      </c>
      <c r="G755" s="10">
        <f t="shared" si="95"/>
        <v>0</v>
      </c>
      <c r="H755" s="10">
        <f t="shared" si="95"/>
        <v>0</v>
      </c>
      <c r="I755" s="10">
        <f t="shared" si="95"/>
        <v>0</v>
      </c>
      <c r="J755" s="10">
        <f t="shared" si="95"/>
        <v>18548.5</v>
      </c>
      <c r="K755" s="10">
        <f t="shared" si="95"/>
        <v>7851.1</v>
      </c>
      <c r="L755" s="15">
        <f t="shared" si="95"/>
        <v>0</v>
      </c>
      <c r="M755" s="10">
        <f t="shared" si="95"/>
        <v>0</v>
      </c>
      <c r="N755" s="10">
        <f t="shared" si="95"/>
        <v>0</v>
      </c>
      <c r="O755" s="10">
        <f t="shared" si="95"/>
        <v>0</v>
      </c>
      <c r="P755" s="12" t="e">
        <f>L755-#REF!</f>
        <v>#REF!</v>
      </c>
    </row>
    <row r="756" spans="1:16" ht="24">
      <c r="A756" s="266"/>
      <c r="B756" s="266"/>
      <c r="C756" s="9" t="s">
        <v>8</v>
      </c>
      <c r="D756" s="10">
        <f t="shared" si="91"/>
        <v>0</v>
      </c>
      <c r="E756" s="10">
        <f t="shared" si="95"/>
        <v>0</v>
      </c>
      <c r="F756" s="10">
        <f t="shared" si="95"/>
        <v>0</v>
      </c>
      <c r="G756" s="10">
        <f t="shared" si="95"/>
        <v>0</v>
      </c>
      <c r="H756" s="10">
        <f t="shared" si="95"/>
        <v>0</v>
      </c>
      <c r="I756" s="10">
        <f t="shared" si="95"/>
        <v>0</v>
      </c>
      <c r="J756" s="10">
        <f t="shared" si="95"/>
        <v>0</v>
      </c>
      <c r="K756" s="10">
        <f t="shared" si="95"/>
        <v>0</v>
      </c>
      <c r="L756" s="15">
        <f t="shared" si="95"/>
        <v>0</v>
      </c>
      <c r="M756" s="10">
        <f t="shared" si="95"/>
        <v>0</v>
      </c>
      <c r="N756" s="10">
        <f t="shared" si="95"/>
        <v>0</v>
      </c>
      <c r="O756" s="10">
        <f t="shared" si="95"/>
        <v>0</v>
      </c>
      <c r="P756" s="12" t="e">
        <f>L756-#REF!</f>
        <v>#REF!</v>
      </c>
    </row>
    <row r="757" spans="1:16" ht="24">
      <c r="A757" s="266"/>
      <c r="B757" s="266"/>
      <c r="C757" s="9" t="s">
        <v>9</v>
      </c>
      <c r="D757" s="10">
        <f t="shared" si="91"/>
        <v>0</v>
      </c>
      <c r="E757" s="10">
        <f t="shared" si="95"/>
        <v>0</v>
      </c>
      <c r="F757" s="10">
        <f t="shared" si="95"/>
        <v>0</v>
      </c>
      <c r="G757" s="10">
        <f t="shared" si="95"/>
        <v>0</v>
      </c>
      <c r="H757" s="10">
        <f t="shared" si="95"/>
        <v>0</v>
      </c>
      <c r="I757" s="10">
        <f t="shared" si="95"/>
        <v>0</v>
      </c>
      <c r="J757" s="10">
        <f t="shared" si="95"/>
        <v>0</v>
      </c>
      <c r="K757" s="10">
        <f t="shared" si="95"/>
        <v>0</v>
      </c>
      <c r="L757" s="15">
        <f t="shared" si="95"/>
        <v>0</v>
      </c>
      <c r="M757" s="10">
        <f t="shared" si="95"/>
        <v>0</v>
      </c>
      <c r="N757" s="10">
        <f t="shared" si="95"/>
        <v>0</v>
      </c>
      <c r="O757" s="10">
        <f t="shared" si="95"/>
        <v>0</v>
      </c>
      <c r="P757" s="12" t="e">
        <f>L757-#REF!</f>
        <v>#REF!</v>
      </c>
    </row>
    <row r="758" spans="1:16" ht="36">
      <c r="A758" s="266"/>
      <c r="B758" s="266"/>
      <c r="C758" s="9" t="s">
        <v>10</v>
      </c>
      <c r="D758" s="10">
        <f t="shared" si="91"/>
        <v>0</v>
      </c>
      <c r="E758" s="10">
        <f t="shared" si="95"/>
        <v>0</v>
      </c>
      <c r="F758" s="10">
        <f t="shared" si="95"/>
        <v>0</v>
      </c>
      <c r="G758" s="10">
        <f t="shared" si="95"/>
        <v>0</v>
      </c>
      <c r="H758" s="10">
        <f t="shared" si="95"/>
        <v>0</v>
      </c>
      <c r="I758" s="10">
        <f t="shared" si="95"/>
        <v>0</v>
      </c>
      <c r="J758" s="10">
        <f t="shared" si="95"/>
        <v>0</v>
      </c>
      <c r="K758" s="10">
        <f t="shared" si="95"/>
        <v>0</v>
      </c>
      <c r="L758" s="15">
        <f t="shared" si="95"/>
        <v>0</v>
      </c>
      <c r="M758" s="10">
        <f t="shared" si="95"/>
        <v>0</v>
      </c>
      <c r="N758" s="10">
        <f t="shared" si="95"/>
        <v>0</v>
      </c>
      <c r="O758" s="10">
        <f t="shared" si="95"/>
        <v>0</v>
      </c>
      <c r="P758" s="12" t="e">
        <f>L758-#REF!</f>
        <v>#REF!</v>
      </c>
    </row>
    <row r="759" spans="1:16" hidden="1">
      <c r="A759" s="266"/>
      <c r="B759" s="9"/>
      <c r="C759" s="9"/>
      <c r="D759" s="10">
        <f t="shared" si="95"/>
        <v>0</v>
      </c>
      <c r="E759" s="10">
        <f t="shared" si="95"/>
        <v>0</v>
      </c>
      <c r="F759" s="10">
        <f t="shared" si="95"/>
        <v>0</v>
      </c>
      <c r="G759" s="10">
        <f t="shared" si="95"/>
        <v>0</v>
      </c>
      <c r="H759" s="10">
        <f t="shared" si="95"/>
        <v>0</v>
      </c>
      <c r="I759" s="10">
        <f t="shared" si="95"/>
        <v>0</v>
      </c>
      <c r="J759" s="10">
        <f t="shared" si="95"/>
        <v>0</v>
      </c>
      <c r="K759" s="10">
        <f t="shared" si="95"/>
        <v>0</v>
      </c>
      <c r="L759" s="15">
        <f t="shared" si="95"/>
        <v>0</v>
      </c>
      <c r="M759" s="10">
        <f t="shared" si="95"/>
        <v>0</v>
      </c>
      <c r="N759" s="10">
        <f t="shared" si="95"/>
        <v>0</v>
      </c>
      <c r="O759" s="10">
        <f t="shared" si="95"/>
        <v>0</v>
      </c>
      <c r="P759" s="12" t="e">
        <f>L759-#REF!</f>
        <v>#REF!</v>
      </c>
    </row>
    <row r="760" spans="1:16">
      <c r="A760" s="266"/>
      <c r="B760" s="266" t="s">
        <v>12</v>
      </c>
      <c r="C760" s="266"/>
      <c r="D760" s="266"/>
      <c r="E760" s="266"/>
      <c r="F760" s="266"/>
      <c r="G760" s="266"/>
      <c r="H760" s="266"/>
      <c r="I760" s="266"/>
      <c r="J760" s="266"/>
      <c r="K760" s="266"/>
      <c r="L760" s="266"/>
      <c r="M760" s="266"/>
      <c r="N760" s="266"/>
      <c r="O760" s="266"/>
      <c r="P760" s="12" t="e">
        <f>L760-#REF!</f>
        <v>#REF!</v>
      </c>
    </row>
    <row r="761" spans="1:16">
      <c r="A761" s="266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</row>
    <row r="762" spans="1:16">
      <c r="A762" s="266"/>
      <c r="B762" s="266" t="s">
        <v>13</v>
      </c>
      <c r="C762" s="9" t="s">
        <v>6</v>
      </c>
      <c r="D762" s="10">
        <f t="shared" ref="D762:D802" si="96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</row>
    <row r="763" spans="1:16">
      <c r="A763" s="266"/>
      <c r="B763" s="266"/>
      <c r="C763" s="9" t="s">
        <v>7</v>
      </c>
      <c r="D763" s="10">
        <f t="shared" si="96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</row>
    <row r="764" spans="1:16" ht="24">
      <c r="A764" s="266"/>
      <c r="B764" s="266"/>
      <c r="C764" s="9" t="s">
        <v>8</v>
      </c>
      <c r="D764" s="10">
        <f t="shared" si="96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</row>
    <row r="765" spans="1:16" ht="24">
      <c r="A765" s="266"/>
      <c r="B765" s="266"/>
      <c r="C765" s="9" t="s">
        <v>9</v>
      </c>
      <c r="D765" s="10">
        <f t="shared" si="96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</row>
    <row r="766" spans="1:16" ht="36">
      <c r="A766" s="266"/>
      <c r="B766" s="266"/>
      <c r="C766" s="9" t="s">
        <v>10</v>
      </c>
      <c r="D766" s="10">
        <f t="shared" si="96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</row>
    <row r="767" spans="1:16" hidden="1">
      <c r="A767" s="266"/>
      <c r="B767" s="9"/>
      <c r="C767" s="9"/>
      <c r="D767" s="10">
        <f t="shared" si="96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</row>
    <row r="768" spans="1:16">
      <c r="A768" s="266"/>
      <c r="B768" s="266" t="s">
        <v>17</v>
      </c>
      <c r="C768" s="9" t="s">
        <v>6</v>
      </c>
      <c r="D768" s="10">
        <f t="shared" si="96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</row>
    <row r="769" spans="1:16">
      <c r="A769" s="266"/>
      <c r="B769" s="266"/>
      <c r="C769" s="9" t="s">
        <v>7</v>
      </c>
      <c r="D769" s="10">
        <f t="shared" si="96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</row>
    <row r="770" spans="1:16" ht="24">
      <c r="A770" s="266"/>
      <c r="B770" s="266"/>
      <c r="C770" s="9" t="s">
        <v>8</v>
      </c>
      <c r="D770" s="10">
        <f t="shared" si="96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</row>
    <row r="771" spans="1:16" ht="24">
      <c r="A771" s="266"/>
      <c r="B771" s="266"/>
      <c r="C771" s="9" t="s">
        <v>9</v>
      </c>
      <c r="D771" s="10">
        <f t="shared" si="96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</row>
    <row r="772" spans="1:16" ht="36">
      <c r="A772" s="266"/>
      <c r="B772" s="266"/>
      <c r="C772" s="9" t="s">
        <v>10</v>
      </c>
      <c r="D772" s="10">
        <f t="shared" si="96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</row>
    <row r="773" spans="1:16" hidden="1">
      <c r="A773" s="9"/>
      <c r="B773" s="9"/>
      <c r="C773" s="9"/>
      <c r="D773" s="10">
        <f t="shared" si="96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</row>
    <row r="774" spans="1:16">
      <c r="A774" s="266" t="s">
        <v>114</v>
      </c>
      <c r="B774" s="266" t="s">
        <v>13</v>
      </c>
      <c r="C774" s="9" t="s">
        <v>6</v>
      </c>
      <c r="D774" s="10">
        <f t="shared" si="96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</row>
    <row r="775" spans="1:16">
      <c r="A775" s="266"/>
      <c r="B775" s="266"/>
      <c r="C775" s="9" t="s">
        <v>7</v>
      </c>
      <c r="D775" s="10">
        <f t="shared" si="96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</row>
    <row r="776" spans="1:16" ht="24">
      <c r="A776" s="266"/>
      <c r="B776" s="266"/>
      <c r="C776" s="9" t="s">
        <v>8</v>
      </c>
      <c r="D776" s="10">
        <f t="shared" si="96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</row>
    <row r="777" spans="1:16" ht="24">
      <c r="A777" s="266"/>
      <c r="B777" s="266"/>
      <c r="C777" s="9" t="s">
        <v>9</v>
      </c>
      <c r="D777" s="10">
        <f t="shared" si="96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</row>
    <row r="778" spans="1:16" ht="36">
      <c r="A778" s="266"/>
      <c r="B778" s="266"/>
      <c r="C778" s="9" t="s">
        <v>10</v>
      </c>
      <c r="D778" s="10">
        <f t="shared" si="96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</row>
    <row r="779" spans="1:16" hidden="1">
      <c r="A779" s="9"/>
      <c r="B779" s="9"/>
      <c r="C779" s="9"/>
      <c r="D779" s="10">
        <f t="shared" si="96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</row>
    <row r="780" spans="1:16">
      <c r="A780" s="266" t="s">
        <v>115</v>
      </c>
      <c r="B780" s="266" t="s">
        <v>13</v>
      </c>
      <c r="C780" s="9" t="s">
        <v>6</v>
      </c>
      <c r="D780" s="10">
        <f t="shared" si="96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</row>
    <row r="781" spans="1:16">
      <c r="A781" s="266"/>
      <c r="B781" s="266"/>
      <c r="C781" s="9" t="s">
        <v>7</v>
      </c>
      <c r="D781" s="10">
        <f t="shared" si="96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</row>
    <row r="782" spans="1:16" ht="24">
      <c r="A782" s="266"/>
      <c r="B782" s="266"/>
      <c r="C782" s="9" t="s">
        <v>8</v>
      </c>
      <c r="D782" s="10">
        <f t="shared" si="96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</row>
    <row r="783" spans="1:16" ht="24">
      <c r="A783" s="266"/>
      <c r="B783" s="266"/>
      <c r="C783" s="9" t="s">
        <v>9</v>
      </c>
      <c r="D783" s="10">
        <f t="shared" si="96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</row>
    <row r="784" spans="1:16" ht="36">
      <c r="A784" s="266"/>
      <c r="B784" s="266"/>
      <c r="C784" s="9" t="s">
        <v>10</v>
      </c>
      <c r="D784" s="10">
        <f t="shared" si="96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</row>
    <row r="785" spans="1:16" hidden="1">
      <c r="A785" s="9"/>
      <c r="B785" s="9"/>
      <c r="C785" s="9"/>
      <c r="D785" s="10">
        <f t="shared" si="96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</row>
    <row r="786" spans="1:16">
      <c r="A786" s="266" t="s">
        <v>116</v>
      </c>
      <c r="B786" s="266" t="s">
        <v>13</v>
      </c>
      <c r="C786" s="9" t="s">
        <v>6</v>
      </c>
      <c r="D786" s="10">
        <f t="shared" si="96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</row>
    <row r="787" spans="1:16">
      <c r="A787" s="266"/>
      <c r="B787" s="266"/>
      <c r="C787" s="9" t="s">
        <v>7</v>
      </c>
      <c r="D787" s="10">
        <f t="shared" si="96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</row>
    <row r="788" spans="1:16" ht="24">
      <c r="A788" s="266"/>
      <c r="B788" s="266"/>
      <c r="C788" s="9" t="s">
        <v>8</v>
      </c>
      <c r="D788" s="10">
        <f t="shared" si="96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</row>
    <row r="789" spans="1:16" ht="24">
      <c r="A789" s="266"/>
      <c r="B789" s="266"/>
      <c r="C789" s="9" t="s">
        <v>9</v>
      </c>
      <c r="D789" s="10">
        <f t="shared" si="96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</row>
    <row r="790" spans="1:16" ht="36">
      <c r="A790" s="266"/>
      <c r="B790" s="266"/>
      <c r="C790" s="9" t="s">
        <v>10</v>
      </c>
      <c r="D790" s="10">
        <f t="shared" si="96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</row>
    <row r="791" spans="1:16" ht="15.75" customHeight="1">
      <c r="A791" s="9"/>
      <c r="B791" s="9"/>
      <c r="C791" s="9"/>
      <c r="D791" s="10">
        <f t="shared" si="96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</row>
    <row r="792" spans="1:16">
      <c r="A792" s="266" t="s">
        <v>117</v>
      </c>
      <c r="B792" s="266" t="s">
        <v>21</v>
      </c>
      <c r="C792" s="9" t="s">
        <v>6</v>
      </c>
      <c r="D792" s="10">
        <f t="shared" si="96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28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</row>
    <row r="793" spans="1:16">
      <c r="A793" s="266"/>
      <c r="B793" s="266"/>
      <c r="C793" s="9" t="s">
        <v>7</v>
      </c>
      <c r="D793" s="10">
        <f t="shared" si="96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</row>
    <row r="794" spans="1:16" ht="24">
      <c r="A794" s="266"/>
      <c r="B794" s="266"/>
      <c r="C794" s="9" t="s">
        <v>8</v>
      </c>
      <c r="D794" s="10">
        <f t="shared" si="96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</row>
    <row r="795" spans="1:16" ht="24">
      <c r="A795" s="266"/>
      <c r="B795" s="266"/>
      <c r="C795" s="9" t="s">
        <v>9</v>
      </c>
      <c r="D795" s="10">
        <f t="shared" si="96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</row>
    <row r="796" spans="1:16" ht="36">
      <c r="A796" s="266"/>
      <c r="B796" s="266"/>
      <c r="C796" s="9" t="s">
        <v>10</v>
      </c>
      <c r="D796" s="10">
        <f t="shared" si="96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</row>
    <row r="797" spans="1:16" hidden="1">
      <c r="A797" s="9"/>
      <c r="B797" s="9"/>
      <c r="C797" s="9"/>
      <c r="D797" s="10">
        <f t="shared" si="96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</row>
    <row r="798" spans="1:16" ht="15.75" customHeight="1">
      <c r="A798" s="267" t="s">
        <v>118</v>
      </c>
      <c r="B798" s="267" t="s">
        <v>13</v>
      </c>
      <c r="C798" s="9" t="s">
        <v>6</v>
      </c>
      <c r="D798" s="10">
        <f t="shared" si="96"/>
        <v>35705.5</v>
      </c>
      <c r="E798" s="10">
        <f t="shared" ref="D798:O803" si="97">E805+E811+E817+E823</f>
        <v>0</v>
      </c>
      <c r="F798" s="10">
        <f t="shared" si="97"/>
        <v>0</v>
      </c>
      <c r="G798" s="10">
        <f t="shared" si="97"/>
        <v>0</v>
      </c>
      <c r="H798" s="10">
        <f t="shared" si="97"/>
        <v>0</v>
      </c>
      <c r="I798" s="10">
        <f t="shared" si="97"/>
        <v>0</v>
      </c>
      <c r="J798" s="10">
        <f t="shared" si="97"/>
        <v>24505.5</v>
      </c>
      <c r="K798" s="10">
        <f t="shared" si="97"/>
        <v>7700</v>
      </c>
      <c r="L798" s="28">
        <f t="shared" si="97"/>
        <v>2500</v>
      </c>
      <c r="M798" s="10">
        <f t="shared" si="97"/>
        <v>1000</v>
      </c>
      <c r="N798" s="10">
        <f t="shared" si="97"/>
        <v>0</v>
      </c>
      <c r="O798" s="10">
        <f t="shared" si="97"/>
        <v>0</v>
      </c>
      <c r="P798" s="12" t="e">
        <f>L798-#REF!</f>
        <v>#REF!</v>
      </c>
    </row>
    <row r="799" spans="1:16">
      <c r="A799" s="267"/>
      <c r="B799" s="267"/>
      <c r="C799" s="9" t="s">
        <v>7</v>
      </c>
      <c r="D799" s="10">
        <f t="shared" si="96"/>
        <v>145.5</v>
      </c>
      <c r="E799" s="10">
        <f t="shared" si="97"/>
        <v>0</v>
      </c>
      <c r="F799" s="10">
        <f t="shared" si="97"/>
        <v>0</v>
      </c>
      <c r="G799" s="10">
        <f t="shared" si="97"/>
        <v>0</v>
      </c>
      <c r="H799" s="10">
        <f t="shared" si="97"/>
        <v>0</v>
      </c>
      <c r="I799" s="10">
        <f t="shared" si="97"/>
        <v>0</v>
      </c>
      <c r="J799" s="10">
        <f t="shared" si="97"/>
        <v>145.5</v>
      </c>
      <c r="K799" s="10">
        <f t="shared" si="97"/>
        <v>0</v>
      </c>
      <c r="L799" s="28">
        <f t="shared" si="97"/>
        <v>0</v>
      </c>
      <c r="M799" s="10">
        <f t="shared" si="97"/>
        <v>0</v>
      </c>
      <c r="N799" s="10">
        <f t="shared" si="97"/>
        <v>0</v>
      </c>
      <c r="O799" s="10">
        <f t="shared" si="97"/>
        <v>0</v>
      </c>
      <c r="P799" s="12" t="e">
        <f>L799-#REF!</f>
        <v>#REF!</v>
      </c>
    </row>
    <row r="800" spans="1:16" ht="24">
      <c r="A800" s="267"/>
      <c r="B800" s="267"/>
      <c r="C800" s="9" t="s">
        <v>8</v>
      </c>
      <c r="D800" s="10">
        <f t="shared" si="96"/>
        <v>35560</v>
      </c>
      <c r="E800" s="10">
        <f t="shared" si="97"/>
        <v>0</v>
      </c>
      <c r="F800" s="10">
        <f t="shared" si="97"/>
        <v>0</v>
      </c>
      <c r="G800" s="10">
        <f t="shared" si="97"/>
        <v>0</v>
      </c>
      <c r="H800" s="10">
        <f t="shared" si="97"/>
        <v>0</v>
      </c>
      <c r="I800" s="10">
        <f t="shared" si="97"/>
        <v>0</v>
      </c>
      <c r="J800" s="10">
        <f t="shared" si="97"/>
        <v>24360</v>
      </c>
      <c r="K800" s="10">
        <f t="shared" si="97"/>
        <v>7700</v>
      </c>
      <c r="L800" s="28">
        <f t="shared" si="97"/>
        <v>2500</v>
      </c>
      <c r="M800" s="10">
        <f t="shared" si="97"/>
        <v>1000</v>
      </c>
      <c r="N800" s="10">
        <f t="shared" si="97"/>
        <v>0</v>
      </c>
      <c r="O800" s="10">
        <f t="shared" si="97"/>
        <v>0</v>
      </c>
      <c r="P800" s="12" t="e">
        <f>L800-#REF!</f>
        <v>#REF!</v>
      </c>
    </row>
    <row r="801" spans="1:16" ht="24">
      <c r="A801" s="267"/>
      <c r="B801" s="267"/>
      <c r="C801" s="9" t="s">
        <v>9</v>
      </c>
      <c r="D801" s="10">
        <f t="shared" si="96"/>
        <v>0</v>
      </c>
      <c r="E801" s="10">
        <f t="shared" si="97"/>
        <v>0</v>
      </c>
      <c r="F801" s="10">
        <f t="shared" si="97"/>
        <v>0</v>
      </c>
      <c r="G801" s="10">
        <f t="shared" si="97"/>
        <v>0</v>
      </c>
      <c r="H801" s="10">
        <f t="shared" si="97"/>
        <v>0</v>
      </c>
      <c r="I801" s="10">
        <f t="shared" si="97"/>
        <v>0</v>
      </c>
      <c r="J801" s="10">
        <f t="shared" si="97"/>
        <v>0</v>
      </c>
      <c r="K801" s="10">
        <f t="shared" si="97"/>
        <v>0</v>
      </c>
      <c r="L801" s="15">
        <f t="shared" si="97"/>
        <v>0</v>
      </c>
      <c r="M801" s="10">
        <f t="shared" si="97"/>
        <v>0</v>
      </c>
      <c r="N801" s="10">
        <f t="shared" si="97"/>
        <v>0</v>
      </c>
      <c r="O801" s="10">
        <f t="shared" si="97"/>
        <v>0</v>
      </c>
      <c r="P801" s="12" t="e">
        <f>L801-#REF!</f>
        <v>#REF!</v>
      </c>
    </row>
    <row r="802" spans="1:16" ht="36">
      <c r="A802" s="267"/>
      <c r="B802" s="267"/>
      <c r="C802" s="9" t="s">
        <v>10</v>
      </c>
      <c r="D802" s="10">
        <f t="shared" si="96"/>
        <v>0</v>
      </c>
      <c r="E802" s="10">
        <f t="shared" si="97"/>
        <v>0</v>
      </c>
      <c r="F802" s="10">
        <f t="shared" si="97"/>
        <v>0</v>
      </c>
      <c r="G802" s="10">
        <f t="shared" si="97"/>
        <v>0</v>
      </c>
      <c r="H802" s="10">
        <f t="shared" si="97"/>
        <v>0</v>
      </c>
      <c r="I802" s="10">
        <f t="shared" si="97"/>
        <v>0</v>
      </c>
      <c r="J802" s="10">
        <f t="shared" si="97"/>
        <v>0</v>
      </c>
      <c r="K802" s="10">
        <f t="shared" si="97"/>
        <v>0</v>
      </c>
      <c r="L802" s="15">
        <f t="shared" si="97"/>
        <v>0</v>
      </c>
      <c r="M802" s="10">
        <f t="shared" si="97"/>
        <v>0</v>
      </c>
      <c r="N802" s="10">
        <f t="shared" si="97"/>
        <v>0</v>
      </c>
      <c r="O802" s="10">
        <f t="shared" si="97"/>
        <v>0</v>
      </c>
      <c r="P802" s="12" t="e">
        <f>L802-#REF!</f>
        <v>#REF!</v>
      </c>
    </row>
    <row r="803" spans="1:16" hidden="1">
      <c r="A803" s="267"/>
      <c r="B803" s="267"/>
      <c r="C803" s="9"/>
      <c r="D803" s="10">
        <f t="shared" si="97"/>
        <v>0</v>
      </c>
      <c r="E803" s="10">
        <f t="shared" si="97"/>
        <v>0</v>
      </c>
      <c r="F803" s="10">
        <f t="shared" si="97"/>
        <v>0</v>
      </c>
      <c r="G803" s="10">
        <f t="shared" si="97"/>
        <v>0</v>
      </c>
      <c r="H803" s="10">
        <f t="shared" si="97"/>
        <v>0</v>
      </c>
      <c r="I803" s="10">
        <f t="shared" si="97"/>
        <v>0</v>
      </c>
      <c r="J803" s="10">
        <f t="shared" si="97"/>
        <v>0</v>
      </c>
      <c r="K803" s="10">
        <f t="shared" si="97"/>
        <v>0</v>
      </c>
      <c r="L803" s="15">
        <f t="shared" si="97"/>
        <v>0</v>
      </c>
      <c r="M803" s="10">
        <f t="shared" si="97"/>
        <v>0</v>
      </c>
      <c r="N803" s="10">
        <f t="shared" si="97"/>
        <v>0</v>
      </c>
      <c r="O803" s="10">
        <f t="shared" si="97"/>
        <v>0</v>
      </c>
      <c r="P803" s="12" t="e">
        <f>L803-#REF!</f>
        <v>#REF!</v>
      </c>
    </row>
    <row r="804" spans="1:16">
      <c r="A804" s="266" t="s">
        <v>119</v>
      </c>
      <c r="B804" s="266"/>
      <c r="C804" s="266"/>
      <c r="D804" s="266"/>
      <c r="E804" s="266"/>
      <c r="F804" s="266"/>
      <c r="G804" s="266"/>
      <c r="H804" s="266"/>
      <c r="I804" s="266"/>
      <c r="J804" s="266"/>
      <c r="K804" s="266"/>
      <c r="L804" s="266"/>
      <c r="M804" s="266"/>
      <c r="N804" s="266"/>
      <c r="O804" s="266"/>
      <c r="P804" s="12" t="e">
        <f>L804-#REF!</f>
        <v>#REF!</v>
      </c>
    </row>
    <row r="805" spans="1:16">
      <c r="A805" s="266" t="s">
        <v>120</v>
      </c>
      <c r="B805" s="266" t="s">
        <v>13</v>
      </c>
      <c r="C805" s="9" t="s">
        <v>6</v>
      </c>
      <c r="D805" s="10">
        <f t="shared" ref="D805:D833" si="98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28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</row>
    <row r="806" spans="1:16">
      <c r="A806" s="266"/>
      <c r="B806" s="266"/>
      <c r="C806" s="9" t="s">
        <v>7</v>
      </c>
      <c r="D806" s="10">
        <f t="shared" si="98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28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</row>
    <row r="807" spans="1:16" ht="24">
      <c r="A807" s="266"/>
      <c r="B807" s="266"/>
      <c r="C807" s="9" t="s">
        <v>8</v>
      </c>
      <c r="D807" s="10">
        <f t="shared" si="98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28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</row>
    <row r="808" spans="1:16" ht="24">
      <c r="A808" s="266"/>
      <c r="B808" s="266"/>
      <c r="C808" s="9" t="s">
        <v>9</v>
      </c>
      <c r="D808" s="10">
        <f t="shared" si="98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</row>
    <row r="809" spans="1:16" ht="36">
      <c r="A809" s="266"/>
      <c r="B809" s="266"/>
      <c r="C809" s="9" t="s">
        <v>10</v>
      </c>
      <c r="D809" s="10">
        <f t="shared" si="98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</row>
    <row r="810" spans="1:16" hidden="1">
      <c r="A810" s="9"/>
      <c r="B810" s="9"/>
      <c r="C810" s="9"/>
      <c r="D810" s="10">
        <f t="shared" si="98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</row>
    <row r="811" spans="1:16">
      <c r="A811" s="266" t="s">
        <v>121</v>
      </c>
      <c r="B811" s="266" t="s">
        <v>21</v>
      </c>
      <c r="C811" s="9" t="s">
        <v>6</v>
      </c>
      <c r="D811" s="10">
        <f t="shared" si="98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</row>
    <row r="812" spans="1:16">
      <c r="A812" s="266"/>
      <c r="B812" s="266"/>
      <c r="C812" s="9" t="s">
        <v>7</v>
      </c>
      <c r="D812" s="10">
        <f t="shared" si="98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</row>
    <row r="813" spans="1:16" ht="24">
      <c r="A813" s="266"/>
      <c r="B813" s="266"/>
      <c r="C813" s="9" t="s">
        <v>8</v>
      </c>
      <c r="D813" s="10">
        <f t="shared" si="98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</row>
    <row r="814" spans="1:16" ht="24">
      <c r="A814" s="266"/>
      <c r="B814" s="266"/>
      <c r="C814" s="9" t="s">
        <v>9</v>
      </c>
      <c r="D814" s="10">
        <f t="shared" si="98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</row>
    <row r="815" spans="1:16" ht="36">
      <c r="A815" s="266"/>
      <c r="B815" s="266"/>
      <c r="C815" s="9" t="s">
        <v>10</v>
      </c>
      <c r="D815" s="10">
        <f t="shared" si="98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</row>
    <row r="816" spans="1:16" hidden="1">
      <c r="A816" s="9"/>
      <c r="B816" s="9"/>
      <c r="C816" s="9"/>
      <c r="D816" s="10">
        <f t="shared" si="98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</row>
    <row r="817" spans="1:16">
      <c r="A817" s="266" t="s">
        <v>122</v>
      </c>
      <c r="B817" s="266" t="s">
        <v>21</v>
      </c>
      <c r="C817" s="9" t="s">
        <v>6</v>
      </c>
      <c r="D817" s="10">
        <f t="shared" si="98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</row>
    <row r="818" spans="1:16">
      <c r="A818" s="266"/>
      <c r="B818" s="266"/>
      <c r="C818" s="9" t="s">
        <v>7</v>
      </c>
      <c r="D818" s="10">
        <f t="shared" si="98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</row>
    <row r="819" spans="1:16" ht="24">
      <c r="A819" s="266"/>
      <c r="B819" s="266"/>
      <c r="C819" s="9" t="s">
        <v>8</v>
      </c>
      <c r="D819" s="10">
        <f t="shared" si="98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</row>
    <row r="820" spans="1:16" ht="24">
      <c r="A820" s="266"/>
      <c r="B820" s="266"/>
      <c r="C820" s="9" t="s">
        <v>9</v>
      </c>
      <c r="D820" s="10">
        <f t="shared" si="98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</row>
    <row r="821" spans="1:16" ht="36">
      <c r="A821" s="266"/>
      <c r="B821" s="266"/>
      <c r="C821" s="9" t="s">
        <v>10</v>
      </c>
      <c r="D821" s="10">
        <f t="shared" si="98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</row>
    <row r="822" spans="1:16" hidden="1">
      <c r="A822" s="9"/>
      <c r="B822" s="9"/>
      <c r="C822" s="9"/>
      <c r="D822" s="10">
        <f t="shared" si="98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</row>
    <row r="823" spans="1:16">
      <c r="A823" s="266" t="s">
        <v>123</v>
      </c>
      <c r="B823" s="266" t="s">
        <v>13</v>
      </c>
      <c r="C823" s="9" t="s">
        <v>6</v>
      </c>
      <c r="D823" s="10">
        <f t="shared" si="98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</row>
    <row r="824" spans="1:16">
      <c r="A824" s="266"/>
      <c r="B824" s="266"/>
      <c r="C824" s="9" t="s">
        <v>7</v>
      </c>
      <c r="D824" s="10">
        <f t="shared" si="98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</row>
    <row r="825" spans="1:16" ht="24">
      <c r="A825" s="266"/>
      <c r="B825" s="266"/>
      <c r="C825" s="9" t="s">
        <v>8</v>
      </c>
      <c r="D825" s="10">
        <f t="shared" si="98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</row>
    <row r="826" spans="1:16" ht="24">
      <c r="A826" s="266"/>
      <c r="B826" s="266"/>
      <c r="C826" s="9" t="s">
        <v>9</v>
      </c>
      <c r="D826" s="10">
        <f t="shared" si="98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</row>
    <row r="827" spans="1:16" ht="36">
      <c r="A827" s="266"/>
      <c r="B827" s="266"/>
      <c r="C827" s="9" t="s">
        <v>10</v>
      </c>
      <c r="D827" s="10">
        <f t="shared" si="98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</row>
    <row r="828" spans="1:16" hidden="1">
      <c r="A828" s="9"/>
      <c r="B828" s="9"/>
      <c r="C828" s="9"/>
      <c r="D828" s="10">
        <f t="shared" si="98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</row>
    <row r="829" spans="1:16">
      <c r="A829" s="268" t="s">
        <v>124</v>
      </c>
      <c r="B829" s="266"/>
      <c r="C829" s="9" t="s">
        <v>6</v>
      </c>
      <c r="D829" s="10">
        <f t="shared" si="98"/>
        <v>80627.000000000015</v>
      </c>
      <c r="E829" s="10">
        <f t="shared" ref="D829:O834" si="99">E836+E842</f>
        <v>8705.6</v>
      </c>
      <c r="F829" s="10">
        <f t="shared" si="99"/>
        <v>7279.8</v>
      </c>
      <c r="G829" s="10">
        <f t="shared" si="99"/>
        <v>6869.9</v>
      </c>
      <c r="H829" s="10">
        <f t="shared" si="99"/>
        <v>6555.3</v>
      </c>
      <c r="I829" s="10">
        <f t="shared" si="99"/>
        <v>7020</v>
      </c>
      <c r="J829" s="10">
        <f t="shared" si="99"/>
        <v>7015.3</v>
      </c>
      <c r="K829" s="10">
        <f t="shared" si="99"/>
        <v>7788.8</v>
      </c>
      <c r="L829" s="28">
        <f t="shared" si="99"/>
        <v>7994.3</v>
      </c>
      <c r="M829" s="10">
        <f t="shared" si="99"/>
        <v>8234.2999999999993</v>
      </c>
      <c r="N829" s="10">
        <f t="shared" si="99"/>
        <v>8383.7000000000007</v>
      </c>
      <c r="O829" s="10">
        <f t="shared" si="99"/>
        <v>4780</v>
      </c>
      <c r="P829" s="12" t="e">
        <f>L829-#REF!</f>
        <v>#REF!</v>
      </c>
    </row>
    <row r="830" spans="1:16">
      <c r="A830" s="268"/>
      <c r="B830" s="266"/>
      <c r="C830" s="9" t="s">
        <v>7</v>
      </c>
      <c r="D830" s="10">
        <f t="shared" si="98"/>
        <v>46027</v>
      </c>
      <c r="E830" s="10">
        <f t="shared" si="99"/>
        <v>5055.6000000000004</v>
      </c>
      <c r="F830" s="10">
        <f t="shared" si="99"/>
        <v>3629.8</v>
      </c>
      <c r="G830" s="10">
        <f t="shared" si="99"/>
        <v>3269.8999999999996</v>
      </c>
      <c r="H830" s="10">
        <f t="shared" si="99"/>
        <v>2955.3</v>
      </c>
      <c r="I830" s="10">
        <f t="shared" si="99"/>
        <v>3570</v>
      </c>
      <c r="J830" s="10">
        <f t="shared" si="99"/>
        <v>3415.3</v>
      </c>
      <c r="K830" s="10">
        <f t="shared" si="99"/>
        <v>4188.8</v>
      </c>
      <c r="L830" s="28">
        <f t="shared" si="99"/>
        <v>4844.3</v>
      </c>
      <c r="M830" s="10">
        <f t="shared" si="99"/>
        <v>5084.3</v>
      </c>
      <c r="N830" s="10">
        <f t="shared" si="99"/>
        <v>5233.7</v>
      </c>
      <c r="O830" s="10">
        <f t="shared" si="99"/>
        <v>4780</v>
      </c>
      <c r="P830" s="12" t="e">
        <f>L830-#REF!</f>
        <v>#REF!</v>
      </c>
    </row>
    <row r="831" spans="1:16" ht="24">
      <c r="A831" s="268"/>
      <c r="B831" s="266"/>
      <c r="C831" s="9" t="s">
        <v>8</v>
      </c>
      <c r="D831" s="10">
        <f t="shared" si="98"/>
        <v>34600</v>
      </c>
      <c r="E831" s="10">
        <f t="shared" si="99"/>
        <v>3650</v>
      </c>
      <c r="F831" s="10">
        <f t="shared" si="99"/>
        <v>3650</v>
      </c>
      <c r="G831" s="10">
        <f t="shared" si="99"/>
        <v>3600</v>
      </c>
      <c r="H831" s="10">
        <f t="shared" si="99"/>
        <v>3600</v>
      </c>
      <c r="I831" s="10">
        <f t="shared" si="99"/>
        <v>3450</v>
      </c>
      <c r="J831" s="10">
        <f t="shared" si="99"/>
        <v>3600</v>
      </c>
      <c r="K831" s="10">
        <f t="shared" si="99"/>
        <v>3600</v>
      </c>
      <c r="L831" s="28">
        <f t="shared" si="99"/>
        <v>3150</v>
      </c>
      <c r="M831" s="10">
        <f t="shared" si="99"/>
        <v>3150</v>
      </c>
      <c r="N831" s="10">
        <f t="shared" si="99"/>
        <v>3150</v>
      </c>
      <c r="O831" s="10">
        <f t="shared" si="99"/>
        <v>0</v>
      </c>
      <c r="P831" s="12" t="e">
        <f>L831-#REF!</f>
        <v>#REF!</v>
      </c>
    </row>
    <row r="832" spans="1:16" ht="24">
      <c r="A832" s="268"/>
      <c r="B832" s="266"/>
      <c r="C832" s="9" t="s">
        <v>9</v>
      </c>
      <c r="D832" s="10">
        <f t="shared" si="98"/>
        <v>0</v>
      </c>
      <c r="E832" s="10">
        <f t="shared" si="99"/>
        <v>0</v>
      </c>
      <c r="F832" s="10">
        <f t="shared" si="99"/>
        <v>0</v>
      </c>
      <c r="G832" s="10">
        <f t="shared" si="99"/>
        <v>0</v>
      </c>
      <c r="H832" s="10">
        <f t="shared" si="99"/>
        <v>0</v>
      </c>
      <c r="I832" s="10">
        <f t="shared" si="99"/>
        <v>0</v>
      </c>
      <c r="J832" s="10">
        <f t="shared" si="99"/>
        <v>0</v>
      </c>
      <c r="K832" s="10">
        <f t="shared" si="99"/>
        <v>0</v>
      </c>
      <c r="L832" s="15">
        <f t="shared" si="99"/>
        <v>0</v>
      </c>
      <c r="M832" s="10">
        <f t="shared" si="99"/>
        <v>0</v>
      </c>
      <c r="N832" s="10">
        <f t="shared" si="99"/>
        <v>0</v>
      </c>
      <c r="O832" s="10">
        <f t="shared" si="99"/>
        <v>0</v>
      </c>
      <c r="P832" s="12" t="e">
        <f>L832-#REF!</f>
        <v>#REF!</v>
      </c>
    </row>
    <row r="833" spans="1:16" ht="36">
      <c r="A833" s="268"/>
      <c r="B833" s="266"/>
      <c r="C833" s="9" t="s">
        <v>10</v>
      </c>
      <c r="D833" s="10">
        <f t="shared" si="98"/>
        <v>0</v>
      </c>
      <c r="E833" s="10">
        <f t="shared" si="99"/>
        <v>0</v>
      </c>
      <c r="F833" s="10">
        <f t="shared" si="99"/>
        <v>0</v>
      </c>
      <c r="G833" s="10">
        <f t="shared" si="99"/>
        <v>0</v>
      </c>
      <c r="H833" s="10">
        <f t="shared" si="99"/>
        <v>0</v>
      </c>
      <c r="I833" s="10">
        <f t="shared" si="99"/>
        <v>0</v>
      </c>
      <c r="J833" s="10">
        <f t="shared" si="99"/>
        <v>0</v>
      </c>
      <c r="K833" s="10">
        <f t="shared" si="99"/>
        <v>0</v>
      </c>
      <c r="L833" s="15">
        <f t="shared" si="99"/>
        <v>0</v>
      </c>
      <c r="M833" s="10">
        <f t="shared" si="99"/>
        <v>0</v>
      </c>
      <c r="N833" s="10">
        <f t="shared" si="99"/>
        <v>0</v>
      </c>
      <c r="O833" s="10">
        <f t="shared" si="99"/>
        <v>0</v>
      </c>
      <c r="P833" s="12" t="e">
        <f>L833-#REF!</f>
        <v>#REF!</v>
      </c>
    </row>
    <row r="834" spans="1:16" hidden="1">
      <c r="A834" s="268"/>
      <c r="B834" s="9"/>
      <c r="C834" s="9"/>
      <c r="D834" s="10">
        <f t="shared" si="99"/>
        <v>0</v>
      </c>
      <c r="E834" s="10">
        <f t="shared" si="99"/>
        <v>0</v>
      </c>
      <c r="F834" s="10">
        <f t="shared" si="99"/>
        <v>0</v>
      </c>
      <c r="G834" s="10">
        <f t="shared" si="99"/>
        <v>0</v>
      </c>
      <c r="H834" s="10">
        <f t="shared" si="99"/>
        <v>0</v>
      </c>
      <c r="I834" s="10">
        <f t="shared" si="99"/>
        <v>0</v>
      </c>
      <c r="J834" s="10">
        <f t="shared" si="99"/>
        <v>0</v>
      </c>
      <c r="K834" s="10">
        <f t="shared" si="99"/>
        <v>0</v>
      </c>
      <c r="L834" s="15">
        <f t="shared" si="99"/>
        <v>0</v>
      </c>
      <c r="M834" s="10">
        <f t="shared" si="99"/>
        <v>0</v>
      </c>
      <c r="N834" s="10">
        <f t="shared" si="99"/>
        <v>0</v>
      </c>
      <c r="O834" s="10">
        <f t="shared" si="99"/>
        <v>0</v>
      </c>
      <c r="P834" s="12" t="e">
        <f>L834-#REF!</f>
        <v>#REF!</v>
      </c>
    </row>
    <row r="835" spans="1:16">
      <c r="A835" s="268"/>
      <c r="B835" s="266" t="s">
        <v>12</v>
      </c>
      <c r="C835" s="266"/>
      <c r="D835" s="266"/>
      <c r="E835" s="266"/>
      <c r="F835" s="266"/>
      <c r="G835" s="266"/>
      <c r="H835" s="266"/>
      <c r="I835" s="266"/>
      <c r="J835" s="266"/>
      <c r="K835" s="266"/>
      <c r="L835" s="17"/>
      <c r="M835" s="9"/>
      <c r="N835" s="9"/>
      <c r="O835" s="9"/>
      <c r="P835" s="12" t="e">
        <f>L835-#REF!</f>
        <v>#REF!</v>
      </c>
    </row>
    <row r="836" spans="1:16">
      <c r="A836" s="268"/>
      <c r="B836" s="266" t="s">
        <v>13</v>
      </c>
      <c r="C836" s="9" t="s">
        <v>6</v>
      </c>
      <c r="D836" s="10">
        <f t="shared" ref="D836:D878" si="100">SUM(E836:O836)</f>
        <v>80627.000000000015</v>
      </c>
      <c r="E836" s="10">
        <f t="shared" ref="E836:O841" si="101">E849+E861+E867+E873</f>
        <v>8705.6</v>
      </c>
      <c r="F836" s="10">
        <f t="shared" si="101"/>
        <v>7279.8</v>
      </c>
      <c r="G836" s="10">
        <f t="shared" si="101"/>
        <v>6869.9</v>
      </c>
      <c r="H836" s="10">
        <f t="shared" si="101"/>
        <v>6555.3</v>
      </c>
      <c r="I836" s="10">
        <f t="shared" si="101"/>
        <v>7020</v>
      </c>
      <c r="J836" s="10">
        <f t="shared" si="101"/>
        <v>7015.3</v>
      </c>
      <c r="K836" s="10">
        <f t="shared" si="101"/>
        <v>7788.8</v>
      </c>
      <c r="L836" s="15">
        <f t="shared" si="101"/>
        <v>7994.3</v>
      </c>
      <c r="M836" s="10">
        <f t="shared" si="101"/>
        <v>8234.2999999999993</v>
      </c>
      <c r="N836" s="10">
        <f t="shared" si="101"/>
        <v>8383.7000000000007</v>
      </c>
      <c r="O836" s="10">
        <f t="shared" si="101"/>
        <v>4780</v>
      </c>
      <c r="P836" s="12" t="e">
        <f>L836-#REF!</f>
        <v>#REF!</v>
      </c>
    </row>
    <row r="837" spans="1:16">
      <c r="A837" s="268"/>
      <c r="B837" s="266"/>
      <c r="C837" s="9" t="s">
        <v>7</v>
      </c>
      <c r="D837" s="10">
        <f t="shared" si="100"/>
        <v>46027</v>
      </c>
      <c r="E837" s="10">
        <f t="shared" si="101"/>
        <v>5055.6000000000004</v>
      </c>
      <c r="F837" s="10">
        <f t="shared" si="101"/>
        <v>3629.8</v>
      </c>
      <c r="G837" s="10">
        <f t="shared" si="101"/>
        <v>3269.8999999999996</v>
      </c>
      <c r="H837" s="10">
        <f t="shared" si="101"/>
        <v>2955.3</v>
      </c>
      <c r="I837" s="10">
        <f t="shared" si="101"/>
        <v>3570</v>
      </c>
      <c r="J837" s="10">
        <f t="shared" si="101"/>
        <v>3415.3</v>
      </c>
      <c r="K837" s="10">
        <f t="shared" si="101"/>
        <v>4188.8</v>
      </c>
      <c r="L837" s="15">
        <f>L850+L862+L868+L874</f>
        <v>4844.3</v>
      </c>
      <c r="M837" s="10">
        <f t="shared" si="101"/>
        <v>5084.3</v>
      </c>
      <c r="N837" s="10">
        <f t="shared" si="101"/>
        <v>5233.7</v>
      </c>
      <c r="O837" s="10">
        <f t="shared" si="101"/>
        <v>4780</v>
      </c>
      <c r="P837" s="12" t="e">
        <f>L837-#REF!</f>
        <v>#REF!</v>
      </c>
    </row>
    <row r="838" spans="1:16" ht="24">
      <c r="A838" s="268"/>
      <c r="B838" s="266"/>
      <c r="C838" s="9" t="s">
        <v>8</v>
      </c>
      <c r="D838" s="10">
        <f t="shared" si="100"/>
        <v>34600</v>
      </c>
      <c r="E838" s="10">
        <f t="shared" si="101"/>
        <v>3650</v>
      </c>
      <c r="F838" s="10">
        <f t="shared" si="101"/>
        <v>3650</v>
      </c>
      <c r="G838" s="10">
        <f t="shared" si="101"/>
        <v>3600</v>
      </c>
      <c r="H838" s="10">
        <f t="shared" si="101"/>
        <v>3600</v>
      </c>
      <c r="I838" s="10">
        <f t="shared" si="101"/>
        <v>3450</v>
      </c>
      <c r="J838" s="10">
        <f t="shared" si="101"/>
        <v>3600</v>
      </c>
      <c r="K838" s="10">
        <f t="shared" si="101"/>
        <v>3600</v>
      </c>
      <c r="L838" s="15">
        <f t="shared" si="101"/>
        <v>3150</v>
      </c>
      <c r="M838" s="10">
        <f t="shared" si="101"/>
        <v>3150</v>
      </c>
      <c r="N838" s="10">
        <f t="shared" si="101"/>
        <v>3150</v>
      </c>
      <c r="O838" s="10">
        <f t="shared" si="101"/>
        <v>0</v>
      </c>
      <c r="P838" s="12" t="e">
        <f>L838-#REF!</f>
        <v>#REF!</v>
      </c>
    </row>
    <row r="839" spans="1:16" ht="24">
      <c r="A839" s="268"/>
      <c r="B839" s="266"/>
      <c r="C839" s="9" t="s">
        <v>9</v>
      </c>
      <c r="D839" s="10">
        <f t="shared" si="100"/>
        <v>0</v>
      </c>
      <c r="E839" s="10">
        <f t="shared" si="101"/>
        <v>0</v>
      </c>
      <c r="F839" s="10">
        <f t="shared" si="101"/>
        <v>0</v>
      </c>
      <c r="G839" s="10">
        <f t="shared" si="101"/>
        <v>0</v>
      </c>
      <c r="H839" s="10">
        <f t="shared" si="101"/>
        <v>0</v>
      </c>
      <c r="I839" s="10">
        <f t="shared" si="101"/>
        <v>0</v>
      </c>
      <c r="J839" s="10">
        <f t="shared" si="101"/>
        <v>0</v>
      </c>
      <c r="K839" s="10">
        <f t="shared" si="101"/>
        <v>0</v>
      </c>
      <c r="L839" s="15">
        <f t="shared" si="101"/>
        <v>0</v>
      </c>
      <c r="M839" s="10">
        <f t="shared" si="101"/>
        <v>0</v>
      </c>
      <c r="N839" s="10">
        <f t="shared" si="101"/>
        <v>0</v>
      </c>
      <c r="O839" s="10">
        <f t="shared" si="101"/>
        <v>0</v>
      </c>
      <c r="P839" s="12" t="e">
        <f>L839-#REF!</f>
        <v>#REF!</v>
      </c>
    </row>
    <row r="840" spans="1:16" ht="36">
      <c r="A840" s="268"/>
      <c r="B840" s="266"/>
      <c r="C840" s="9" t="s">
        <v>10</v>
      </c>
      <c r="D840" s="10">
        <f t="shared" si="100"/>
        <v>0</v>
      </c>
      <c r="E840" s="10">
        <f t="shared" si="101"/>
        <v>0</v>
      </c>
      <c r="F840" s="10">
        <f t="shared" si="101"/>
        <v>0</v>
      </c>
      <c r="G840" s="10">
        <f t="shared" si="101"/>
        <v>0</v>
      </c>
      <c r="H840" s="10">
        <f t="shared" si="101"/>
        <v>0</v>
      </c>
      <c r="I840" s="10">
        <f t="shared" si="101"/>
        <v>0</v>
      </c>
      <c r="J840" s="10">
        <f t="shared" si="101"/>
        <v>0</v>
      </c>
      <c r="K840" s="10">
        <f t="shared" si="101"/>
        <v>0</v>
      </c>
      <c r="L840" s="15">
        <f t="shared" si="101"/>
        <v>0</v>
      </c>
      <c r="M840" s="10">
        <f t="shared" si="101"/>
        <v>0</v>
      </c>
      <c r="N840" s="10">
        <f t="shared" si="101"/>
        <v>0</v>
      </c>
      <c r="O840" s="10">
        <f t="shared" si="101"/>
        <v>0</v>
      </c>
      <c r="P840" s="12" t="e">
        <f>L840-#REF!</f>
        <v>#REF!</v>
      </c>
    </row>
    <row r="841" spans="1:16" hidden="1">
      <c r="A841" s="268"/>
      <c r="B841" s="9"/>
      <c r="C841" s="9"/>
      <c r="D841" s="10">
        <f t="shared" si="100"/>
        <v>0</v>
      </c>
      <c r="E841" s="10">
        <f t="shared" si="101"/>
        <v>0</v>
      </c>
      <c r="F841" s="10">
        <f t="shared" si="101"/>
        <v>0</v>
      </c>
      <c r="G841" s="10">
        <f t="shared" si="101"/>
        <v>0</v>
      </c>
      <c r="H841" s="10">
        <f t="shared" si="101"/>
        <v>0</v>
      </c>
      <c r="I841" s="10">
        <f t="shared" si="101"/>
        <v>0</v>
      </c>
      <c r="J841" s="10">
        <f t="shared" si="101"/>
        <v>0</v>
      </c>
      <c r="K841" s="10">
        <f t="shared" si="101"/>
        <v>0</v>
      </c>
      <c r="L841" s="15">
        <f>L854+L866+L872+L878</f>
        <v>0</v>
      </c>
      <c r="M841" s="10">
        <f t="shared" si="101"/>
        <v>0</v>
      </c>
      <c r="N841" s="10">
        <f t="shared" si="101"/>
        <v>0</v>
      </c>
      <c r="O841" s="10">
        <f t="shared" si="101"/>
        <v>0</v>
      </c>
      <c r="P841" s="12" t="e">
        <f>L841-#REF!</f>
        <v>#REF!</v>
      </c>
    </row>
    <row r="842" spans="1:16">
      <c r="A842" s="268"/>
      <c r="B842" s="266" t="s">
        <v>14</v>
      </c>
      <c r="C842" s="9" t="s">
        <v>6</v>
      </c>
      <c r="D842" s="10">
        <f t="shared" si="100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</row>
    <row r="843" spans="1:16">
      <c r="A843" s="268"/>
      <c r="B843" s="266"/>
      <c r="C843" s="9" t="s">
        <v>7</v>
      </c>
      <c r="D843" s="10">
        <f t="shared" si="100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</row>
    <row r="844" spans="1:16" ht="24">
      <c r="A844" s="268"/>
      <c r="B844" s="266"/>
      <c r="C844" s="9" t="s">
        <v>8</v>
      </c>
      <c r="D844" s="10">
        <f t="shared" si="100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</row>
    <row r="845" spans="1:16" ht="24">
      <c r="A845" s="268"/>
      <c r="B845" s="266"/>
      <c r="C845" s="9" t="s">
        <v>9</v>
      </c>
      <c r="D845" s="10">
        <f t="shared" si="100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</row>
    <row r="846" spans="1:16">
      <c r="A846" s="268"/>
      <c r="B846" s="266"/>
      <c r="C846" s="9"/>
      <c r="D846" s="10">
        <f t="shared" si="100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</row>
    <row r="847" spans="1:16" ht="36">
      <c r="A847" s="268"/>
      <c r="B847" s="266"/>
      <c r="C847" s="9" t="s">
        <v>10</v>
      </c>
      <c r="D847" s="10">
        <f t="shared" si="100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</row>
    <row r="848" spans="1:16" hidden="1">
      <c r="A848" s="11"/>
      <c r="B848" s="9"/>
      <c r="C848" s="9"/>
      <c r="D848" s="10">
        <f t="shared" si="100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</row>
    <row r="849" spans="1:16">
      <c r="A849" s="266" t="s">
        <v>125</v>
      </c>
      <c r="B849" s="266" t="s">
        <v>13</v>
      </c>
      <c r="C849" s="9" t="s">
        <v>6</v>
      </c>
      <c r="D849" s="20">
        <f t="shared" si="100"/>
        <v>7079.9</v>
      </c>
      <c r="E849" s="10">
        <f>E850+E851+E852+E853</f>
        <v>1376.6</v>
      </c>
      <c r="F849" s="10">
        <f t="shared" ref="F849:O849" si="102">F850+F851+F852+F853</f>
        <v>570.5</v>
      </c>
      <c r="G849" s="10">
        <f t="shared" si="102"/>
        <v>385</v>
      </c>
      <c r="H849" s="10">
        <f t="shared" si="102"/>
        <v>400</v>
      </c>
      <c r="I849" s="10">
        <f t="shared" si="102"/>
        <v>560</v>
      </c>
      <c r="J849" s="10">
        <f t="shared" si="102"/>
        <v>605</v>
      </c>
      <c r="K849" s="10">
        <f t="shared" si="102"/>
        <v>382.8</v>
      </c>
      <c r="L849" s="20">
        <f t="shared" si="102"/>
        <v>700</v>
      </c>
      <c r="M849" s="10">
        <f t="shared" si="102"/>
        <v>700</v>
      </c>
      <c r="N849" s="10">
        <f t="shared" si="102"/>
        <v>700</v>
      </c>
      <c r="O849" s="10">
        <f t="shared" si="102"/>
        <v>700</v>
      </c>
      <c r="P849" s="24" t="e">
        <f>L849-#REF!</f>
        <v>#REF!</v>
      </c>
    </row>
    <row r="850" spans="1:16">
      <c r="A850" s="266"/>
      <c r="B850" s="266"/>
      <c r="C850" s="9" t="s">
        <v>7</v>
      </c>
      <c r="D850" s="20">
        <f t="shared" si="100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</f>
        <v>700</v>
      </c>
      <c r="M850" s="10">
        <v>700</v>
      </c>
      <c r="N850" s="10">
        <v>700</v>
      </c>
      <c r="O850" s="10">
        <v>700</v>
      </c>
      <c r="P850" s="24" t="e">
        <f>L850-#REF!</f>
        <v>#REF!</v>
      </c>
    </row>
    <row r="851" spans="1:16" ht="24">
      <c r="A851" s="266"/>
      <c r="B851" s="266"/>
      <c r="C851" s="9" t="s">
        <v>8</v>
      </c>
      <c r="D851" s="10">
        <f t="shared" si="100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</row>
    <row r="852" spans="1:16">
      <c r="A852" s="266"/>
      <c r="B852" s="266"/>
      <c r="C852" s="9"/>
      <c r="D852" s="10">
        <f t="shared" si="100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</row>
    <row r="853" spans="1:16" ht="36">
      <c r="A853" s="266"/>
      <c r="B853" s="266"/>
      <c r="C853" s="9" t="s">
        <v>10</v>
      </c>
      <c r="D853" s="10">
        <f t="shared" si="100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</row>
    <row r="854" spans="1:16" hidden="1">
      <c r="A854" s="9"/>
      <c r="B854" s="9"/>
      <c r="C854" s="9"/>
      <c r="D854" s="10">
        <f t="shared" si="100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</row>
    <row r="855" spans="1:16">
      <c r="A855" s="266" t="s">
        <v>126</v>
      </c>
      <c r="B855" s="266" t="s">
        <v>14</v>
      </c>
      <c r="C855" s="9" t="s">
        <v>6</v>
      </c>
      <c r="D855" s="10">
        <f t="shared" si="100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</row>
    <row r="856" spans="1:16">
      <c r="A856" s="266"/>
      <c r="B856" s="266"/>
      <c r="C856" s="9" t="s">
        <v>7</v>
      </c>
      <c r="D856" s="10">
        <f t="shared" si="100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</row>
    <row r="857" spans="1:16" ht="24">
      <c r="A857" s="266"/>
      <c r="B857" s="266"/>
      <c r="C857" s="9" t="s">
        <v>8</v>
      </c>
      <c r="D857" s="10">
        <f t="shared" si="100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</row>
    <row r="858" spans="1:16">
      <c r="A858" s="266"/>
      <c r="B858" s="266"/>
      <c r="C858" s="9"/>
      <c r="D858" s="10">
        <f t="shared" si="100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</row>
    <row r="859" spans="1:16" ht="36">
      <c r="A859" s="266"/>
      <c r="B859" s="266"/>
      <c r="C859" s="9" t="s">
        <v>10</v>
      </c>
      <c r="D859" s="10">
        <f t="shared" si="100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</row>
    <row r="860" spans="1:16" hidden="1">
      <c r="A860" s="9"/>
      <c r="B860" s="9"/>
      <c r="C860" s="9"/>
      <c r="D860" s="10">
        <f t="shared" si="100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</row>
    <row r="861" spans="1:16">
      <c r="A861" s="266" t="s">
        <v>127</v>
      </c>
      <c r="B861" s="266" t="s">
        <v>13</v>
      </c>
      <c r="C861" s="9" t="s">
        <v>6</v>
      </c>
      <c r="D861" s="20">
        <f t="shared" si="100"/>
        <v>2514.5</v>
      </c>
      <c r="E861" s="10">
        <f>E862+E863+E864+E865</f>
        <v>0</v>
      </c>
      <c r="F861" s="10">
        <f t="shared" ref="F861:O861" si="103">F862+F863+F864+F865</f>
        <v>286.3</v>
      </c>
      <c r="G861" s="10">
        <f t="shared" si="103"/>
        <v>77.2</v>
      </c>
      <c r="H861" s="10">
        <f t="shared" si="103"/>
        <v>200</v>
      </c>
      <c r="I861" s="10">
        <f t="shared" si="103"/>
        <v>280</v>
      </c>
      <c r="J861" s="10">
        <f t="shared" si="103"/>
        <v>175</v>
      </c>
      <c r="K861" s="10">
        <f t="shared" si="103"/>
        <v>96</v>
      </c>
      <c r="L861" s="20">
        <f t="shared" si="103"/>
        <v>350</v>
      </c>
      <c r="M861" s="10">
        <f t="shared" si="103"/>
        <v>350</v>
      </c>
      <c r="N861" s="10">
        <f t="shared" si="103"/>
        <v>350</v>
      </c>
      <c r="O861" s="10">
        <f t="shared" si="103"/>
        <v>350</v>
      </c>
      <c r="P861" s="24" t="e">
        <f>L861-#REF!</f>
        <v>#REF!</v>
      </c>
    </row>
    <row r="862" spans="1:16">
      <c r="A862" s="266"/>
      <c r="B862" s="266"/>
      <c r="C862" s="9" t="s">
        <v>7</v>
      </c>
      <c r="D862" s="20">
        <f t="shared" si="100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</f>
        <v>350</v>
      </c>
      <c r="M862" s="10">
        <v>350</v>
      </c>
      <c r="N862" s="10">
        <v>350</v>
      </c>
      <c r="O862" s="10">
        <v>350</v>
      </c>
      <c r="P862" s="24" t="e">
        <f>L862-#REF!</f>
        <v>#REF!</v>
      </c>
    </row>
    <row r="863" spans="1:16" ht="24">
      <c r="A863" s="266"/>
      <c r="B863" s="266"/>
      <c r="C863" s="9" t="s">
        <v>8</v>
      </c>
      <c r="D863" s="10">
        <f t="shared" si="100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</row>
    <row r="864" spans="1:16">
      <c r="A864" s="266"/>
      <c r="B864" s="266"/>
      <c r="C864" s="9"/>
      <c r="D864" s="10">
        <f t="shared" si="100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</row>
    <row r="865" spans="1:16" ht="36">
      <c r="A865" s="266"/>
      <c r="B865" s="266"/>
      <c r="C865" s="9" t="s">
        <v>10</v>
      </c>
      <c r="D865" s="10">
        <f t="shared" si="100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</row>
    <row r="866" spans="1:16" hidden="1">
      <c r="A866" s="9"/>
      <c r="B866" s="9"/>
      <c r="C866" s="9"/>
      <c r="D866" s="10">
        <f t="shared" si="100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</row>
    <row r="867" spans="1:16">
      <c r="A867" s="266" t="s">
        <v>128</v>
      </c>
      <c r="B867" s="266" t="s">
        <v>13</v>
      </c>
      <c r="C867" s="9" t="s">
        <v>6</v>
      </c>
      <c r="D867" s="20">
        <f t="shared" si="100"/>
        <v>57189.700000000004</v>
      </c>
      <c r="E867" s="10">
        <f>SUM(E868:E871)</f>
        <v>7329</v>
      </c>
      <c r="F867" s="10">
        <f t="shared" ref="F867:O867" si="104">SUM(F868:F871)</f>
        <v>6423</v>
      </c>
      <c r="G867" s="10">
        <f t="shared" si="104"/>
        <v>6407.7</v>
      </c>
      <c r="H867" s="10">
        <f t="shared" si="104"/>
        <v>5955.3</v>
      </c>
      <c r="I867" s="10">
        <f t="shared" si="104"/>
        <v>6180</v>
      </c>
      <c r="J867" s="10">
        <f t="shared" si="104"/>
        <v>6035.3</v>
      </c>
      <c r="K867" s="10">
        <f t="shared" si="104"/>
        <v>6510</v>
      </c>
      <c r="L867" s="20">
        <f>SUM(L868:L871)</f>
        <v>2930</v>
      </c>
      <c r="M867" s="10">
        <f t="shared" si="104"/>
        <v>3170</v>
      </c>
      <c r="N867" s="10">
        <f t="shared" si="104"/>
        <v>3319.4</v>
      </c>
      <c r="O867" s="10">
        <f t="shared" si="104"/>
        <v>2930</v>
      </c>
      <c r="P867" s="24" t="e">
        <f>L867-#REF!</f>
        <v>#REF!</v>
      </c>
    </row>
    <row r="868" spans="1:16">
      <c r="A868" s="266"/>
      <c r="B868" s="266"/>
      <c r="C868" s="9" t="s">
        <v>7</v>
      </c>
      <c r="D868" s="20">
        <f t="shared" si="100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</f>
        <v>2930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</row>
    <row r="869" spans="1:16" ht="24">
      <c r="A869" s="266"/>
      <c r="B869" s="266"/>
      <c r="C869" s="9" t="s">
        <v>8</v>
      </c>
      <c r="D869" s="10">
        <f t="shared" si="100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</row>
    <row r="870" spans="1:16">
      <c r="A870" s="266"/>
      <c r="B870" s="266"/>
      <c r="C870" s="9"/>
      <c r="D870" s="10">
        <f t="shared" si="100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</row>
    <row r="871" spans="1:16" ht="36">
      <c r="A871" s="266"/>
      <c r="B871" s="266"/>
      <c r="C871" s="9" t="s">
        <v>10</v>
      </c>
      <c r="D871" s="10">
        <f t="shared" si="100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</row>
    <row r="872" spans="1:16">
      <c r="A872" s="9"/>
      <c r="B872" s="9"/>
      <c r="C872" s="9"/>
      <c r="D872" s="10">
        <f t="shared" si="100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</row>
    <row r="873" spans="1:16" ht="36" customHeight="1">
      <c r="A873" s="275" t="s">
        <v>129</v>
      </c>
      <c r="B873" s="275" t="s">
        <v>13</v>
      </c>
      <c r="C873" s="9" t="s">
        <v>6</v>
      </c>
      <c r="D873" s="10">
        <f t="shared" si="100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05">M880+M886+M892+M898+M904+M910+M916+M922</f>
        <v>4014.3</v>
      </c>
      <c r="N873" s="10">
        <f t="shared" si="105"/>
        <v>4014.3</v>
      </c>
      <c r="O873" s="10">
        <f t="shared" si="105"/>
        <v>800</v>
      </c>
      <c r="P873" s="12" t="e">
        <f>L873-#REF!</f>
        <v>#REF!</v>
      </c>
    </row>
    <row r="874" spans="1:16">
      <c r="A874" s="276"/>
      <c r="B874" s="276"/>
      <c r="C874" s="9" t="s">
        <v>7</v>
      </c>
      <c r="D874" s="10">
        <f t="shared" si="100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05"/>
        <v>864.3</v>
      </c>
      <c r="M874" s="10">
        <f t="shared" si="105"/>
        <v>864.3</v>
      </c>
      <c r="N874" s="10">
        <f t="shared" si="105"/>
        <v>864.3</v>
      </c>
      <c r="O874" s="10">
        <f t="shared" si="105"/>
        <v>800</v>
      </c>
      <c r="P874" s="12" t="e">
        <f>L874-#REF!</f>
        <v>#REF!</v>
      </c>
    </row>
    <row r="875" spans="1:16" ht="24">
      <c r="A875" s="276"/>
      <c r="B875" s="276"/>
      <c r="C875" s="9" t="s">
        <v>8</v>
      </c>
      <c r="D875" s="10">
        <f t="shared" si="100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05"/>
        <v>3150</v>
      </c>
      <c r="M875" s="10">
        <f t="shared" si="105"/>
        <v>3150</v>
      </c>
      <c r="N875" s="10">
        <f t="shared" si="105"/>
        <v>3150</v>
      </c>
      <c r="O875" s="10">
        <f t="shared" si="105"/>
        <v>0</v>
      </c>
      <c r="P875" s="12" t="e">
        <f>L875-#REF!</f>
        <v>#REF!</v>
      </c>
    </row>
    <row r="876" spans="1:16" ht="24">
      <c r="A876" s="276"/>
      <c r="B876" s="276"/>
      <c r="C876" s="9" t="s">
        <v>9</v>
      </c>
      <c r="D876" s="10">
        <f t="shared" si="100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05"/>
        <v>0</v>
      </c>
      <c r="M876" s="10">
        <f t="shared" si="105"/>
        <v>0</v>
      </c>
      <c r="N876" s="10">
        <f t="shared" si="105"/>
        <v>0</v>
      </c>
      <c r="O876" s="10">
        <f t="shared" si="105"/>
        <v>0</v>
      </c>
      <c r="P876" s="12" t="e">
        <f>L876-#REF!</f>
        <v>#REF!</v>
      </c>
    </row>
    <row r="877" spans="1:16" ht="36">
      <c r="A877" s="276"/>
      <c r="B877" s="276"/>
      <c r="C877" s="9" t="s">
        <v>10</v>
      </c>
      <c r="D877" s="10">
        <f t="shared" si="100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05"/>
        <v>0</v>
      </c>
      <c r="M877" s="10">
        <f t="shared" si="105"/>
        <v>0</v>
      </c>
      <c r="N877" s="10">
        <f t="shared" si="105"/>
        <v>0</v>
      </c>
      <c r="O877" s="10">
        <f t="shared" si="105"/>
        <v>0</v>
      </c>
      <c r="P877" s="12" t="e">
        <f>L877-#REF!</f>
        <v>#REF!</v>
      </c>
    </row>
    <row r="878" spans="1:16" hidden="1">
      <c r="A878" s="277"/>
      <c r="B878" s="277"/>
      <c r="C878" s="9"/>
      <c r="D878" s="10">
        <f t="shared" si="100"/>
        <v>0</v>
      </c>
      <c r="E878" s="10"/>
      <c r="F878" s="10"/>
      <c r="G878" s="10"/>
      <c r="H878" s="10"/>
      <c r="I878" s="10"/>
      <c r="J878" s="10"/>
      <c r="K878" s="10"/>
      <c r="L878" s="15">
        <f t="shared" si="105"/>
        <v>0</v>
      </c>
      <c r="M878" s="10">
        <f t="shared" si="105"/>
        <v>0</v>
      </c>
      <c r="N878" s="10">
        <f t="shared" si="105"/>
        <v>0</v>
      </c>
      <c r="O878" s="10">
        <f t="shared" si="105"/>
        <v>0</v>
      </c>
      <c r="P878" s="12" t="e">
        <f>L878-#REF!</f>
        <v>#REF!</v>
      </c>
    </row>
    <row r="879" spans="1:16">
      <c r="A879" s="266" t="s">
        <v>119</v>
      </c>
      <c r="B879" s="266"/>
      <c r="C879" s="266"/>
      <c r="D879" s="266"/>
      <c r="E879" s="266"/>
      <c r="F879" s="266"/>
      <c r="G879" s="266"/>
      <c r="H879" s="266"/>
      <c r="I879" s="266"/>
      <c r="J879" s="266"/>
      <c r="K879" s="266"/>
      <c r="L879" s="266"/>
      <c r="M879" s="266"/>
      <c r="N879" s="266"/>
      <c r="O879" s="266"/>
      <c r="P879" s="12" t="e">
        <f>L879-#REF!</f>
        <v>#REF!</v>
      </c>
    </row>
    <row r="880" spans="1:16">
      <c r="A880" s="266" t="s">
        <v>130</v>
      </c>
      <c r="B880" s="266" t="s">
        <v>13</v>
      </c>
      <c r="C880" s="9" t="s">
        <v>6</v>
      </c>
      <c r="D880" s="10">
        <f t="shared" ref="D880:D943" si="106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</row>
    <row r="881" spans="1:16">
      <c r="A881" s="266"/>
      <c r="B881" s="266"/>
      <c r="C881" s="9" t="s">
        <v>7</v>
      </c>
      <c r="D881" s="10">
        <f t="shared" si="106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</row>
    <row r="882" spans="1:16" ht="24">
      <c r="A882" s="266"/>
      <c r="B882" s="266"/>
      <c r="C882" s="9" t="s">
        <v>8</v>
      </c>
      <c r="D882" s="10">
        <f t="shared" si="106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</row>
    <row r="883" spans="1:16" ht="24">
      <c r="A883" s="266"/>
      <c r="B883" s="266"/>
      <c r="C883" s="9" t="s">
        <v>9</v>
      </c>
      <c r="D883" s="10">
        <f t="shared" si="106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</row>
    <row r="884" spans="1:16" ht="36">
      <c r="A884" s="266"/>
      <c r="B884" s="266"/>
      <c r="C884" s="9" t="s">
        <v>10</v>
      </c>
      <c r="D884" s="10">
        <f t="shared" si="106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</row>
    <row r="885" spans="1:16" hidden="1">
      <c r="A885" s="9"/>
      <c r="B885" s="9"/>
      <c r="C885" s="9"/>
      <c r="D885" s="10">
        <f t="shared" si="106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</row>
    <row r="886" spans="1:16">
      <c r="A886" s="266" t="s">
        <v>131</v>
      </c>
      <c r="B886" s="266" t="s">
        <v>21</v>
      </c>
      <c r="C886" s="9" t="s">
        <v>6</v>
      </c>
      <c r="D886" s="10">
        <f t="shared" si="106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</row>
    <row r="887" spans="1:16">
      <c r="A887" s="266"/>
      <c r="B887" s="266"/>
      <c r="C887" s="9" t="s">
        <v>7</v>
      </c>
      <c r="D887" s="10">
        <f t="shared" si="106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</row>
    <row r="888" spans="1:16" ht="24">
      <c r="A888" s="266"/>
      <c r="B888" s="266"/>
      <c r="C888" s="9" t="s">
        <v>8</v>
      </c>
      <c r="D888" s="10">
        <f t="shared" si="106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</row>
    <row r="889" spans="1:16" ht="24">
      <c r="A889" s="266"/>
      <c r="B889" s="266"/>
      <c r="C889" s="9" t="s">
        <v>9</v>
      </c>
      <c r="D889" s="10">
        <f t="shared" si="106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</row>
    <row r="890" spans="1:16" ht="36">
      <c r="A890" s="266"/>
      <c r="B890" s="266"/>
      <c r="C890" s="9" t="s">
        <v>10</v>
      </c>
      <c r="D890" s="10">
        <f t="shared" si="106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</row>
    <row r="891" spans="1:16" hidden="1">
      <c r="A891" s="9"/>
      <c r="B891" s="9"/>
      <c r="C891" s="9"/>
      <c r="D891" s="10">
        <f t="shared" si="106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</row>
    <row r="892" spans="1:16">
      <c r="A892" s="266" t="s">
        <v>132</v>
      </c>
      <c r="B892" s="266" t="s">
        <v>21</v>
      </c>
      <c r="C892" s="9" t="s">
        <v>6</v>
      </c>
      <c r="D892" s="10">
        <f t="shared" si="106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</row>
    <row r="893" spans="1:16">
      <c r="A893" s="266"/>
      <c r="B893" s="266"/>
      <c r="C893" s="9" t="s">
        <v>7</v>
      </c>
      <c r="D893" s="10">
        <f t="shared" si="106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</row>
    <row r="894" spans="1:16" ht="24">
      <c r="A894" s="266"/>
      <c r="B894" s="266"/>
      <c r="C894" s="9" t="s">
        <v>8</v>
      </c>
      <c r="D894" s="10">
        <f t="shared" si="106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</row>
    <row r="895" spans="1:16" ht="24">
      <c r="A895" s="266"/>
      <c r="B895" s="266"/>
      <c r="C895" s="9" t="s">
        <v>9</v>
      </c>
      <c r="D895" s="10">
        <f t="shared" si="106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</row>
    <row r="896" spans="1:16" ht="36">
      <c r="A896" s="266"/>
      <c r="B896" s="266"/>
      <c r="C896" s="9" t="s">
        <v>10</v>
      </c>
      <c r="D896" s="10">
        <f t="shared" si="106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</row>
    <row r="897" spans="1:16" hidden="1">
      <c r="A897" s="9"/>
      <c r="B897" s="9"/>
      <c r="C897" s="9"/>
      <c r="D897" s="10">
        <f t="shared" si="106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</row>
    <row r="898" spans="1:16">
      <c r="A898" s="266" t="s">
        <v>133</v>
      </c>
      <c r="B898" s="266" t="s">
        <v>21</v>
      </c>
      <c r="C898" s="9" t="s">
        <v>6</v>
      </c>
      <c r="D898" s="10">
        <f t="shared" si="106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</row>
    <row r="899" spans="1:16">
      <c r="A899" s="266"/>
      <c r="B899" s="266"/>
      <c r="C899" s="9" t="s">
        <v>7</v>
      </c>
      <c r="D899" s="10">
        <f t="shared" si="106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</row>
    <row r="900" spans="1:16" ht="24">
      <c r="A900" s="266"/>
      <c r="B900" s="266"/>
      <c r="C900" s="9" t="s">
        <v>8</v>
      </c>
      <c r="D900" s="10">
        <f t="shared" si="106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</row>
    <row r="901" spans="1:16" ht="24">
      <c r="A901" s="266"/>
      <c r="B901" s="266"/>
      <c r="C901" s="9" t="s">
        <v>9</v>
      </c>
      <c r="D901" s="10">
        <f t="shared" si="106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</row>
    <row r="902" spans="1:16" ht="36">
      <c r="A902" s="266"/>
      <c r="B902" s="266"/>
      <c r="C902" s="9" t="s">
        <v>10</v>
      </c>
      <c r="D902" s="10">
        <f t="shared" si="106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</row>
    <row r="903" spans="1:16" hidden="1">
      <c r="A903" s="9"/>
      <c r="B903" s="9"/>
      <c r="C903" s="9"/>
      <c r="D903" s="10">
        <f t="shared" si="106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</row>
    <row r="904" spans="1:16">
      <c r="A904" s="266" t="s">
        <v>134</v>
      </c>
      <c r="B904" s="266" t="s">
        <v>13</v>
      </c>
      <c r="C904" s="9" t="s">
        <v>6</v>
      </c>
      <c r="D904" s="10">
        <f t="shared" si="106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</row>
    <row r="905" spans="1:16">
      <c r="A905" s="266"/>
      <c r="B905" s="266"/>
      <c r="C905" s="9" t="s">
        <v>7</v>
      </c>
      <c r="D905" s="10">
        <f t="shared" si="106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</row>
    <row r="906" spans="1:16" ht="24">
      <c r="A906" s="266"/>
      <c r="B906" s="266"/>
      <c r="C906" s="9" t="s">
        <v>8</v>
      </c>
      <c r="D906" s="10">
        <f t="shared" si="106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</row>
    <row r="907" spans="1:16" ht="24">
      <c r="A907" s="266"/>
      <c r="B907" s="266"/>
      <c r="C907" s="9" t="s">
        <v>9</v>
      </c>
      <c r="D907" s="10">
        <f t="shared" si="106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</row>
    <row r="908" spans="1:16" ht="36">
      <c r="A908" s="266"/>
      <c r="B908" s="266"/>
      <c r="C908" s="9" t="s">
        <v>10</v>
      </c>
      <c r="D908" s="10">
        <f t="shared" si="106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</row>
    <row r="909" spans="1:16" hidden="1">
      <c r="A909" s="9"/>
      <c r="B909" s="9"/>
      <c r="C909" s="9"/>
      <c r="D909" s="10">
        <f t="shared" si="106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</row>
    <row r="910" spans="1:16">
      <c r="A910" s="266" t="s">
        <v>135</v>
      </c>
      <c r="B910" s="266" t="s">
        <v>13</v>
      </c>
      <c r="C910" s="9" t="s">
        <v>6</v>
      </c>
      <c r="D910" s="10">
        <f t="shared" si="106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</row>
    <row r="911" spans="1:16">
      <c r="A911" s="266"/>
      <c r="B911" s="266"/>
      <c r="C911" s="9" t="s">
        <v>7</v>
      </c>
      <c r="D911" s="10">
        <f t="shared" si="106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</row>
    <row r="912" spans="1:16" ht="24">
      <c r="A912" s="266"/>
      <c r="B912" s="266"/>
      <c r="C912" s="9" t="s">
        <v>8</v>
      </c>
      <c r="D912" s="10">
        <f t="shared" si="106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</row>
    <row r="913" spans="1:16" ht="24">
      <c r="A913" s="266"/>
      <c r="B913" s="266"/>
      <c r="C913" s="9" t="s">
        <v>9</v>
      </c>
      <c r="D913" s="10">
        <f t="shared" si="106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</row>
    <row r="914" spans="1:16" ht="36">
      <c r="A914" s="266"/>
      <c r="B914" s="266"/>
      <c r="C914" s="9" t="s">
        <v>10</v>
      </c>
      <c r="D914" s="10">
        <f t="shared" si="106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</row>
    <row r="915" spans="1:16" hidden="1">
      <c r="A915" s="9"/>
      <c r="B915" s="9"/>
      <c r="C915" s="9"/>
      <c r="D915" s="10">
        <f t="shared" si="106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</row>
    <row r="916" spans="1:16" ht="18.75" customHeight="1">
      <c r="A916" s="266" t="s">
        <v>136</v>
      </c>
      <c r="B916" s="266" t="s">
        <v>13</v>
      </c>
      <c r="C916" s="9" t="s">
        <v>6</v>
      </c>
      <c r="D916" s="10">
        <f t="shared" si="106"/>
        <v>7040.7000000000007</v>
      </c>
      <c r="E916" s="10">
        <f t="shared" ref="E916:O916" si="107">E917+E918+E919+E920</f>
        <v>0</v>
      </c>
      <c r="F916" s="10">
        <f t="shared" si="107"/>
        <v>0</v>
      </c>
      <c r="G916" s="10">
        <f t="shared" si="107"/>
        <v>0</v>
      </c>
      <c r="H916" s="10">
        <f t="shared" si="107"/>
        <v>0</v>
      </c>
      <c r="I916" s="10">
        <f t="shared" si="107"/>
        <v>0</v>
      </c>
      <c r="J916" s="10">
        <f t="shared" si="107"/>
        <v>0</v>
      </c>
      <c r="K916" s="10">
        <f t="shared" si="107"/>
        <v>0</v>
      </c>
      <c r="L916" s="15">
        <f t="shared" si="107"/>
        <v>2346.9</v>
      </c>
      <c r="M916" s="10">
        <f t="shared" si="107"/>
        <v>2346.9</v>
      </c>
      <c r="N916" s="10">
        <f>N917+N918+N919+N920</f>
        <v>2346.9</v>
      </c>
      <c r="O916" s="10">
        <f t="shared" si="107"/>
        <v>0</v>
      </c>
      <c r="P916" s="12" t="e">
        <f>L916-#REF!</f>
        <v>#REF!</v>
      </c>
    </row>
    <row r="917" spans="1:16">
      <c r="A917" s="266"/>
      <c r="B917" s="266"/>
      <c r="C917" s="9" t="s">
        <v>7</v>
      </c>
      <c r="D917" s="10">
        <f t="shared" si="106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</row>
    <row r="918" spans="1:16" ht="15" customHeight="1">
      <c r="A918" s="266"/>
      <c r="B918" s="266"/>
      <c r="C918" s="9" t="s">
        <v>8</v>
      </c>
      <c r="D918" s="10">
        <f t="shared" si="106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</row>
    <row r="919" spans="1:16" ht="15" customHeight="1">
      <c r="A919" s="266"/>
      <c r="B919" s="266"/>
      <c r="C919" s="9" t="s">
        <v>9</v>
      </c>
      <c r="D919" s="10">
        <f t="shared" si="106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</row>
    <row r="920" spans="1:16" ht="15" customHeight="1">
      <c r="A920" s="266"/>
      <c r="B920" s="266"/>
      <c r="C920" s="9" t="s">
        <v>10</v>
      </c>
      <c r="D920" s="10">
        <f t="shared" si="106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</row>
    <row r="921" spans="1:16" hidden="1">
      <c r="A921" s="9"/>
      <c r="B921" s="9"/>
      <c r="C921" s="9"/>
      <c r="D921" s="10">
        <f t="shared" si="106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</row>
    <row r="922" spans="1:16" ht="18.75" customHeight="1">
      <c r="A922" s="266" t="s">
        <v>137</v>
      </c>
      <c r="B922" s="266" t="s">
        <v>13</v>
      </c>
      <c r="C922" s="9" t="s">
        <v>6</v>
      </c>
      <c r="D922" s="10">
        <f t="shared" si="106"/>
        <v>2602.1999999999998</v>
      </c>
      <c r="E922" s="10">
        <f t="shared" ref="E922:O922" si="108">E923+E924+E925+E926</f>
        <v>0</v>
      </c>
      <c r="F922" s="10">
        <f t="shared" si="108"/>
        <v>0</v>
      </c>
      <c r="G922" s="10">
        <f t="shared" si="108"/>
        <v>0</v>
      </c>
      <c r="H922" s="10">
        <f t="shared" si="108"/>
        <v>0</v>
      </c>
      <c r="I922" s="10">
        <f t="shared" si="108"/>
        <v>0</v>
      </c>
      <c r="J922" s="10">
        <f t="shared" si="108"/>
        <v>0</v>
      </c>
      <c r="K922" s="10">
        <f t="shared" si="108"/>
        <v>0</v>
      </c>
      <c r="L922" s="15">
        <f t="shared" si="108"/>
        <v>867.4</v>
      </c>
      <c r="M922" s="10">
        <f t="shared" si="108"/>
        <v>867.4</v>
      </c>
      <c r="N922" s="10">
        <f t="shared" si="108"/>
        <v>867.4</v>
      </c>
      <c r="O922" s="10">
        <f t="shared" si="108"/>
        <v>0</v>
      </c>
      <c r="P922" s="12" t="e">
        <f>L922-#REF!</f>
        <v>#REF!</v>
      </c>
    </row>
    <row r="923" spans="1:16">
      <c r="A923" s="266"/>
      <c r="B923" s="266"/>
      <c r="C923" s="9" t="s">
        <v>7</v>
      </c>
      <c r="D923" s="10">
        <f t="shared" si="106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</row>
    <row r="924" spans="1:16" ht="24">
      <c r="A924" s="266"/>
      <c r="B924" s="266"/>
      <c r="C924" s="9" t="s">
        <v>8</v>
      </c>
      <c r="D924" s="10">
        <f t="shared" si="106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</row>
    <row r="925" spans="1:16" ht="24">
      <c r="A925" s="266"/>
      <c r="B925" s="266"/>
      <c r="C925" s="9" t="s">
        <v>9</v>
      </c>
      <c r="D925" s="10">
        <f t="shared" si="106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</row>
    <row r="926" spans="1:16" ht="36">
      <c r="A926" s="266"/>
      <c r="B926" s="266"/>
      <c r="C926" s="9" t="s">
        <v>10</v>
      </c>
      <c r="D926" s="10">
        <f t="shared" si="106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</row>
    <row r="927" spans="1:16" hidden="1">
      <c r="A927" s="9"/>
      <c r="B927" s="9"/>
      <c r="C927" s="9"/>
      <c r="D927" s="10">
        <f t="shared" si="106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</row>
    <row r="928" spans="1:16">
      <c r="A928" s="268" t="s">
        <v>138</v>
      </c>
      <c r="B928" s="266" t="s">
        <v>13</v>
      </c>
      <c r="C928" s="9" t="s">
        <v>6</v>
      </c>
      <c r="D928" s="10">
        <f t="shared" si="106"/>
        <v>96247.200000000012</v>
      </c>
      <c r="E928" s="10">
        <f>E934</f>
        <v>7318</v>
      </c>
      <c r="F928" s="10">
        <f t="shared" ref="F928:O928" si="109">F934</f>
        <v>10202.700000000001</v>
      </c>
      <c r="G928" s="10">
        <f t="shared" si="109"/>
        <v>8947.7999999999993</v>
      </c>
      <c r="H928" s="10">
        <f t="shared" si="109"/>
        <v>8700</v>
      </c>
      <c r="I928" s="10">
        <f t="shared" si="109"/>
        <v>8510.2999999999993</v>
      </c>
      <c r="J928" s="10">
        <f t="shared" si="109"/>
        <v>10000</v>
      </c>
      <c r="K928" s="10">
        <f t="shared" si="109"/>
        <v>2568.4</v>
      </c>
      <c r="L928" s="15">
        <f t="shared" si="109"/>
        <v>10000</v>
      </c>
      <c r="M928" s="10">
        <f t="shared" si="109"/>
        <v>10000</v>
      </c>
      <c r="N928" s="10">
        <f t="shared" si="109"/>
        <v>10000</v>
      </c>
      <c r="O928" s="10">
        <f t="shared" si="109"/>
        <v>10000</v>
      </c>
      <c r="P928" s="24" t="e">
        <f>L928-#REF!</f>
        <v>#REF!</v>
      </c>
    </row>
    <row r="929" spans="1:16">
      <c r="A929" s="268"/>
      <c r="B929" s="266"/>
      <c r="C929" s="9" t="s">
        <v>7</v>
      </c>
      <c r="D929" s="10">
        <f t="shared" si="106"/>
        <v>96247.200000000012</v>
      </c>
      <c r="E929" s="10">
        <f t="shared" ref="E929:O932" si="110">E935</f>
        <v>7318</v>
      </c>
      <c r="F929" s="10">
        <f t="shared" si="110"/>
        <v>10202.700000000001</v>
      </c>
      <c r="G929" s="10">
        <f t="shared" si="110"/>
        <v>8947.7999999999993</v>
      </c>
      <c r="H929" s="10">
        <f t="shared" si="110"/>
        <v>8700</v>
      </c>
      <c r="I929" s="10">
        <f t="shared" si="110"/>
        <v>8510.2999999999993</v>
      </c>
      <c r="J929" s="10">
        <f t="shared" si="110"/>
        <v>10000</v>
      </c>
      <c r="K929" s="10">
        <f t="shared" si="110"/>
        <v>2568.4</v>
      </c>
      <c r="L929" s="15">
        <f t="shared" si="110"/>
        <v>10000</v>
      </c>
      <c r="M929" s="10">
        <f t="shared" si="110"/>
        <v>10000</v>
      </c>
      <c r="N929" s="10">
        <f t="shared" si="110"/>
        <v>10000</v>
      </c>
      <c r="O929" s="10">
        <f t="shared" si="110"/>
        <v>10000</v>
      </c>
      <c r="P929" s="24" t="e">
        <f>L929-#REF!</f>
        <v>#REF!</v>
      </c>
    </row>
    <row r="930" spans="1:16" ht="24">
      <c r="A930" s="268"/>
      <c r="B930" s="266"/>
      <c r="C930" s="9" t="s">
        <v>8</v>
      </c>
      <c r="D930" s="10">
        <f t="shared" si="106"/>
        <v>0</v>
      </c>
      <c r="E930" s="10">
        <f t="shared" si="110"/>
        <v>0</v>
      </c>
      <c r="F930" s="10">
        <f t="shared" si="110"/>
        <v>0</v>
      </c>
      <c r="G930" s="10">
        <f t="shared" si="110"/>
        <v>0</v>
      </c>
      <c r="H930" s="10">
        <f t="shared" si="110"/>
        <v>0</v>
      </c>
      <c r="I930" s="10">
        <f t="shared" si="110"/>
        <v>0</v>
      </c>
      <c r="J930" s="10">
        <f t="shared" si="110"/>
        <v>0</v>
      </c>
      <c r="K930" s="10">
        <f t="shared" si="110"/>
        <v>0</v>
      </c>
      <c r="L930" s="15">
        <f t="shared" si="110"/>
        <v>0</v>
      </c>
      <c r="M930" s="10">
        <f t="shared" si="110"/>
        <v>0</v>
      </c>
      <c r="N930" s="10">
        <f t="shared" si="110"/>
        <v>0</v>
      </c>
      <c r="O930" s="10">
        <f t="shared" si="110"/>
        <v>0</v>
      </c>
      <c r="P930" s="12" t="e">
        <f>L930-#REF!</f>
        <v>#REF!</v>
      </c>
    </row>
    <row r="931" spans="1:16" ht="24">
      <c r="A931" s="268"/>
      <c r="B931" s="266"/>
      <c r="C931" s="9" t="s">
        <v>9</v>
      </c>
      <c r="D931" s="10">
        <f t="shared" si="106"/>
        <v>0</v>
      </c>
      <c r="E931" s="10">
        <f t="shared" si="110"/>
        <v>0</v>
      </c>
      <c r="F931" s="10">
        <f t="shared" si="110"/>
        <v>0</v>
      </c>
      <c r="G931" s="10">
        <f t="shared" si="110"/>
        <v>0</v>
      </c>
      <c r="H931" s="10">
        <f t="shared" si="110"/>
        <v>0</v>
      </c>
      <c r="I931" s="10">
        <f t="shared" si="110"/>
        <v>0</v>
      </c>
      <c r="J931" s="10">
        <f t="shared" si="110"/>
        <v>0</v>
      </c>
      <c r="K931" s="10">
        <f t="shared" si="110"/>
        <v>0</v>
      </c>
      <c r="L931" s="15">
        <f t="shared" si="110"/>
        <v>0</v>
      </c>
      <c r="M931" s="10">
        <f t="shared" si="110"/>
        <v>0</v>
      </c>
      <c r="N931" s="10">
        <f t="shared" si="110"/>
        <v>0</v>
      </c>
      <c r="O931" s="10">
        <f t="shared" si="110"/>
        <v>0</v>
      </c>
      <c r="P931" s="12" t="e">
        <f>L931-#REF!</f>
        <v>#REF!</v>
      </c>
    </row>
    <row r="932" spans="1:16" ht="36">
      <c r="A932" s="268"/>
      <c r="B932" s="266"/>
      <c r="C932" s="9" t="s">
        <v>10</v>
      </c>
      <c r="D932" s="10">
        <f t="shared" si="106"/>
        <v>0</v>
      </c>
      <c r="E932" s="10">
        <f t="shared" si="110"/>
        <v>0</v>
      </c>
      <c r="F932" s="10">
        <f t="shared" si="110"/>
        <v>0</v>
      </c>
      <c r="G932" s="10">
        <f t="shared" si="110"/>
        <v>0</v>
      </c>
      <c r="H932" s="10">
        <f t="shared" si="110"/>
        <v>0</v>
      </c>
      <c r="I932" s="10">
        <f t="shared" si="110"/>
        <v>0</v>
      </c>
      <c r="J932" s="10">
        <f t="shared" si="110"/>
        <v>0</v>
      </c>
      <c r="K932" s="10">
        <f t="shared" si="110"/>
        <v>0</v>
      </c>
      <c r="L932" s="15">
        <f t="shared" si="110"/>
        <v>0</v>
      </c>
      <c r="M932" s="10">
        <f t="shared" si="110"/>
        <v>0</v>
      </c>
      <c r="N932" s="10">
        <f t="shared" si="110"/>
        <v>0</v>
      </c>
      <c r="O932" s="10">
        <f t="shared" si="110"/>
        <v>0</v>
      </c>
      <c r="P932" s="12" t="e">
        <f>L932-#REF!</f>
        <v>#REF!</v>
      </c>
    </row>
    <row r="933" spans="1:16">
      <c r="A933" s="11"/>
      <c r="B933" s="9"/>
      <c r="C933" s="9"/>
      <c r="D933" s="10">
        <f t="shared" si="106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</row>
    <row r="934" spans="1:16">
      <c r="A934" s="266" t="s">
        <v>139</v>
      </c>
      <c r="B934" s="266" t="s">
        <v>13</v>
      </c>
      <c r="C934" s="9" t="s">
        <v>6</v>
      </c>
      <c r="D934" s="20">
        <f t="shared" si="106"/>
        <v>96247.200000000012</v>
      </c>
      <c r="E934" s="10">
        <f>E935+E936+E937+E938</f>
        <v>7318</v>
      </c>
      <c r="F934" s="10">
        <f t="shared" ref="F934:O934" si="111">F935+F936+F937+F938</f>
        <v>10202.700000000001</v>
      </c>
      <c r="G934" s="10">
        <f t="shared" si="111"/>
        <v>8947.7999999999993</v>
      </c>
      <c r="H934" s="10">
        <f t="shared" si="111"/>
        <v>8700</v>
      </c>
      <c r="I934" s="10">
        <f t="shared" si="111"/>
        <v>8510.2999999999993</v>
      </c>
      <c r="J934" s="10">
        <f t="shared" si="111"/>
        <v>10000</v>
      </c>
      <c r="K934" s="10">
        <f t="shared" si="111"/>
        <v>2568.4</v>
      </c>
      <c r="L934" s="20">
        <f t="shared" si="111"/>
        <v>10000</v>
      </c>
      <c r="M934" s="10">
        <f t="shared" si="111"/>
        <v>10000</v>
      </c>
      <c r="N934" s="10">
        <f t="shared" si="111"/>
        <v>10000</v>
      </c>
      <c r="O934" s="10">
        <f t="shared" si="111"/>
        <v>10000</v>
      </c>
      <c r="P934" s="24" t="e">
        <f>L934-#REF!</f>
        <v>#REF!</v>
      </c>
    </row>
    <row r="935" spans="1:16">
      <c r="A935" s="266"/>
      <c r="B935" s="266"/>
      <c r="C935" s="9" t="s">
        <v>7</v>
      </c>
      <c r="D935" s="20">
        <f t="shared" si="106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</f>
        <v>10000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</row>
    <row r="936" spans="1:16" ht="24">
      <c r="A936" s="266"/>
      <c r="B936" s="266"/>
      <c r="C936" s="9" t="s">
        <v>8</v>
      </c>
      <c r="D936" s="10">
        <f t="shared" si="106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</row>
    <row r="937" spans="1:16" ht="24">
      <c r="A937" s="266"/>
      <c r="B937" s="266"/>
      <c r="C937" s="9" t="s">
        <v>9</v>
      </c>
      <c r="D937" s="10">
        <f t="shared" si="106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</row>
    <row r="938" spans="1:16" ht="36">
      <c r="A938" s="266"/>
      <c r="B938" s="266"/>
      <c r="C938" s="9" t="s">
        <v>10</v>
      </c>
      <c r="D938" s="10">
        <f t="shared" si="106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</row>
    <row r="939" spans="1:16">
      <c r="A939" s="9"/>
      <c r="B939" s="9"/>
      <c r="C939" s="9"/>
      <c r="D939" s="10">
        <f t="shared" si="106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</row>
    <row r="940" spans="1:16">
      <c r="A940" s="268" t="s">
        <v>140</v>
      </c>
      <c r="B940" s="266"/>
      <c r="C940" s="9" t="s">
        <v>6</v>
      </c>
      <c r="D940" s="10">
        <f t="shared" si="106"/>
        <v>25979.600000000002</v>
      </c>
      <c r="E940" s="10">
        <f>SUM(E941:E944)</f>
        <v>819.4</v>
      </c>
      <c r="F940" s="10">
        <f t="shared" ref="F940:O940" si="112">SUM(F941:F944)</f>
        <v>715.6</v>
      </c>
      <c r="G940" s="10">
        <f t="shared" si="112"/>
        <v>837.5</v>
      </c>
      <c r="H940" s="10">
        <f t="shared" si="112"/>
        <v>11315.9</v>
      </c>
      <c r="I940" s="10">
        <f t="shared" si="112"/>
        <v>5225.5</v>
      </c>
      <c r="J940" s="10">
        <f t="shared" si="112"/>
        <v>2679.5</v>
      </c>
      <c r="K940" s="10">
        <f t="shared" si="112"/>
        <v>2458.9</v>
      </c>
      <c r="L940" s="15">
        <f t="shared" si="112"/>
        <v>1927.3</v>
      </c>
      <c r="M940" s="10">
        <f t="shared" si="112"/>
        <v>0</v>
      </c>
      <c r="N940" s="10">
        <f t="shared" si="112"/>
        <v>0</v>
      </c>
      <c r="O940" s="10">
        <f t="shared" si="112"/>
        <v>0</v>
      </c>
      <c r="P940" s="12" t="e">
        <f>L940-#REF!</f>
        <v>#REF!</v>
      </c>
    </row>
    <row r="941" spans="1:16">
      <c r="A941" s="268"/>
      <c r="B941" s="266"/>
      <c r="C941" s="9" t="s">
        <v>7</v>
      </c>
      <c r="D941" s="10">
        <f t="shared" si="106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</row>
    <row r="942" spans="1:16" ht="24">
      <c r="A942" s="268"/>
      <c r="B942" s="266"/>
      <c r="C942" s="9" t="s">
        <v>8</v>
      </c>
      <c r="D942" s="10">
        <f t="shared" si="106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</row>
    <row r="943" spans="1:16" ht="24">
      <c r="A943" s="268"/>
      <c r="B943" s="266"/>
      <c r="C943" s="9" t="s">
        <v>9</v>
      </c>
      <c r="D943" s="10">
        <f t="shared" si="106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</row>
    <row r="944" spans="1:16" ht="36">
      <c r="A944" s="268"/>
      <c r="B944" s="266"/>
      <c r="C944" s="9" t="s">
        <v>10</v>
      </c>
      <c r="D944" s="10">
        <f t="shared" ref="D944:D1007" si="113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</row>
    <row r="945" spans="1:16">
      <c r="A945" s="11"/>
      <c r="B945" s="9"/>
      <c r="C945" s="9"/>
      <c r="D945" s="10">
        <f t="shared" si="113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</row>
    <row r="946" spans="1:16">
      <c r="A946" s="266" t="s">
        <v>141</v>
      </c>
      <c r="B946" s="266" t="s">
        <v>142</v>
      </c>
      <c r="C946" s="9" t="s">
        <v>6</v>
      </c>
      <c r="D946" s="10">
        <f t="shared" si="113"/>
        <v>2873.3</v>
      </c>
      <c r="E946" s="10">
        <f>SUM(E947:E950)</f>
        <v>60</v>
      </c>
      <c r="F946" s="10">
        <f t="shared" ref="F946:O946" si="114">SUM(F947:F950)</f>
        <v>0</v>
      </c>
      <c r="G946" s="10">
        <f t="shared" si="114"/>
        <v>0</v>
      </c>
      <c r="H946" s="10">
        <f t="shared" si="114"/>
        <v>1547.6</v>
      </c>
      <c r="I946" s="10">
        <f t="shared" si="114"/>
        <v>300</v>
      </c>
      <c r="J946" s="10">
        <f t="shared" si="114"/>
        <v>329.5</v>
      </c>
      <c r="K946" s="10">
        <f t="shared" si="114"/>
        <v>308.89999999999998</v>
      </c>
      <c r="L946" s="15">
        <f t="shared" si="114"/>
        <v>327.3</v>
      </c>
      <c r="M946" s="10">
        <f t="shared" si="114"/>
        <v>0</v>
      </c>
      <c r="N946" s="10">
        <f t="shared" si="114"/>
        <v>0</v>
      </c>
      <c r="O946" s="10">
        <f t="shared" si="114"/>
        <v>0</v>
      </c>
      <c r="P946" s="12" t="e">
        <f>L946-#REF!</f>
        <v>#REF!</v>
      </c>
    </row>
    <row r="947" spans="1:16">
      <c r="A947" s="266"/>
      <c r="B947" s="266"/>
      <c r="C947" s="9" t="s">
        <v>7</v>
      </c>
      <c r="D947" s="10">
        <f t="shared" si="113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</row>
    <row r="948" spans="1:16" ht="24">
      <c r="A948" s="266"/>
      <c r="B948" s="266"/>
      <c r="C948" s="9" t="s">
        <v>8</v>
      </c>
      <c r="D948" s="10">
        <f t="shared" si="113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</row>
    <row r="949" spans="1:16" ht="24">
      <c r="A949" s="266"/>
      <c r="B949" s="266"/>
      <c r="C949" s="9" t="s">
        <v>9</v>
      </c>
      <c r="D949" s="10">
        <f t="shared" si="113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</row>
    <row r="950" spans="1:16" ht="90" customHeight="1">
      <c r="A950" s="266"/>
      <c r="B950" s="266"/>
      <c r="C950" s="9" t="s">
        <v>10</v>
      </c>
      <c r="D950" s="10">
        <f t="shared" si="113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</row>
    <row r="951" spans="1:16">
      <c r="A951" s="9"/>
      <c r="B951" s="9"/>
      <c r="C951" s="9"/>
      <c r="D951" s="10">
        <f t="shared" si="113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</row>
    <row r="952" spans="1:16">
      <c r="A952" s="266" t="s">
        <v>143</v>
      </c>
      <c r="B952" s="266" t="s">
        <v>144</v>
      </c>
      <c r="C952" s="9" t="s">
        <v>6</v>
      </c>
      <c r="D952" s="10">
        <f t="shared" si="113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</row>
    <row r="953" spans="1:16">
      <c r="A953" s="266"/>
      <c r="B953" s="266"/>
      <c r="C953" s="9" t="s">
        <v>7</v>
      </c>
      <c r="D953" s="10">
        <f t="shared" si="113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</row>
    <row r="954" spans="1:16" ht="24">
      <c r="A954" s="266"/>
      <c r="B954" s="266"/>
      <c r="C954" s="9" t="s">
        <v>8</v>
      </c>
      <c r="D954" s="10">
        <f t="shared" si="113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</row>
    <row r="955" spans="1:16" ht="24">
      <c r="A955" s="266"/>
      <c r="B955" s="266"/>
      <c r="C955" s="9" t="s">
        <v>9</v>
      </c>
      <c r="D955" s="10">
        <f t="shared" si="113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</row>
    <row r="956" spans="1:16" ht="36">
      <c r="A956" s="266"/>
      <c r="B956" s="266"/>
      <c r="C956" s="9" t="s">
        <v>10</v>
      </c>
      <c r="D956" s="10">
        <f t="shared" si="113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</row>
    <row r="957" spans="1:16">
      <c r="A957" s="9"/>
      <c r="B957" s="9"/>
      <c r="C957" s="9"/>
      <c r="D957" s="10">
        <f t="shared" si="113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</row>
    <row r="958" spans="1:16">
      <c r="A958" s="266" t="s">
        <v>145</v>
      </c>
      <c r="B958" s="266" t="s">
        <v>146</v>
      </c>
      <c r="C958" s="9" t="s">
        <v>6</v>
      </c>
      <c r="D958" s="10">
        <f t="shared" si="113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</row>
    <row r="959" spans="1:16">
      <c r="A959" s="266"/>
      <c r="B959" s="266"/>
      <c r="C959" s="9" t="s">
        <v>7</v>
      </c>
      <c r="D959" s="10">
        <f t="shared" si="113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</row>
    <row r="960" spans="1:16" ht="24">
      <c r="A960" s="266"/>
      <c r="B960" s="266"/>
      <c r="C960" s="9" t="s">
        <v>8</v>
      </c>
      <c r="D960" s="10">
        <f t="shared" si="113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</row>
    <row r="961" spans="1:16" ht="24">
      <c r="A961" s="266"/>
      <c r="B961" s="266"/>
      <c r="C961" s="9" t="s">
        <v>9</v>
      </c>
      <c r="D961" s="10">
        <f t="shared" si="113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</row>
    <row r="962" spans="1:16" ht="36">
      <c r="A962" s="266"/>
      <c r="B962" s="266"/>
      <c r="C962" s="9" t="s">
        <v>10</v>
      </c>
      <c r="D962" s="10">
        <f t="shared" si="113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</row>
    <row r="963" spans="1:16">
      <c r="A963" s="9"/>
      <c r="B963" s="9"/>
      <c r="C963" s="9"/>
      <c r="D963" s="10">
        <f t="shared" si="113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</row>
    <row r="964" spans="1:16">
      <c r="A964" s="266" t="s">
        <v>147</v>
      </c>
      <c r="B964" s="266" t="s">
        <v>148</v>
      </c>
      <c r="C964" s="9" t="s">
        <v>6</v>
      </c>
      <c r="D964" s="10">
        <f t="shared" si="113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</row>
    <row r="965" spans="1:16">
      <c r="A965" s="266"/>
      <c r="B965" s="266"/>
      <c r="C965" s="9" t="s">
        <v>7</v>
      </c>
      <c r="D965" s="10">
        <f t="shared" si="113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</row>
    <row r="966" spans="1:16" ht="24">
      <c r="A966" s="266"/>
      <c r="B966" s="266"/>
      <c r="C966" s="9" t="s">
        <v>8</v>
      </c>
      <c r="D966" s="10">
        <f t="shared" si="113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</row>
    <row r="967" spans="1:16" ht="24">
      <c r="A967" s="266"/>
      <c r="B967" s="266"/>
      <c r="C967" s="9" t="s">
        <v>9</v>
      </c>
      <c r="D967" s="10">
        <f t="shared" si="113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</row>
    <row r="968" spans="1:16" ht="53.25" customHeight="1">
      <c r="A968" s="266"/>
      <c r="B968" s="266"/>
      <c r="C968" s="9" t="s">
        <v>10</v>
      </c>
      <c r="D968" s="10">
        <f t="shared" si="113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</row>
    <row r="969" spans="1:16">
      <c r="A969" s="9"/>
      <c r="B969" s="9"/>
      <c r="C969" s="9"/>
      <c r="D969" s="10">
        <f t="shared" si="113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</row>
    <row r="970" spans="1:16">
      <c r="A970" s="266" t="s">
        <v>149</v>
      </c>
      <c r="B970" s="266" t="s">
        <v>150</v>
      </c>
      <c r="C970" s="9" t="s">
        <v>6</v>
      </c>
      <c r="D970" s="10">
        <f t="shared" si="113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</row>
    <row r="971" spans="1:16">
      <c r="A971" s="266"/>
      <c r="B971" s="266"/>
      <c r="C971" s="9" t="s">
        <v>7</v>
      </c>
      <c r="D971" s="10">
        <f t="shared" si="113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</row>
    <row r="972" spans="1:16" ht="24">
      <c r="A972" s="266"/>
      <c r="B972" s="266"/>
      <c r="C972" s="9" t="s">
        <v>8</v>
      </c>
      <c r="D972" s="10">
        <f t="shared" si="113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</row>
    <row r="973" spans="1:16" ht="24">
      <c r="A973" s="266"/>
      <c r="B973" s="266"/>
      <c r="C973" s="9" t="s">
        <v>9</v>
      </c>
      <c r="D973" s="10">
        <f t="shared" si="113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</row>
    <row r="974" spans="1:16" ht="81.75" customHeight="1">
      <c r="A974" s="266"/>
      <c r="B974" s="266"/>
      <c r="C974" s="9" t="s">
        <v>10</v>
      </c>
      <c r="D974" s="10">
        <f t="shared" si="113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</row>
    <row r="975" spans="1:16">
      <c r="A975" s="9"/>
      <c r="B975" s="9"/>
      <c r="C975" s="9"/>
      <c r="D975" s="10">
        <f t="shared" si="113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</row>
    <row r="976" spans="1:16">
      <c r="A976" s="266" t="s">
        <v>151</v>
      </c>
      <c r="B976" s="266" t="s">
        <v>152</v>
      </c>
      <c r="C976" s="9" t="s">
        <v>6</v>
      </c>
      <c r="D976" s="10">
        <f t="shared" si="113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</row>
    <row r="977" spans="1:16">
      <c r="A977" s="266"/>
      <c r="B977" s="266"/>
      <c r="C977" s="9" t="s">
        <v>7</v>
      </c>
      <c r="D977" s="10">
        <f t="shared" si="113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</row>
    <row r="978" spans="1:16" ht="24">
      <c r="A978" s="266"/>
      <c r="B978" s="266"/>
      <c r="C978" s="9" t="s">
        <v>8</v>
      </c>
      <c r="D978" s="10">
        <f t="shared" si="113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</row>
    <row r="979" spans="1:16" ht="24">
      <c r="A979" s="266"/>
      <c r="B979" s="266"/>
      <c r="C979" s="9" t="s">
        <v>9</v>
      </c>
      <c r="D979" s="10">
        <f t="shared" si="113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</row>
    <row r="980" spans="1:16" ht="36">
      <c r="A980" s="266"/>
      <c r="B980" s="266"/>
      <c r="C980" s="9" t="s">
        <v>10</v>
      </c>
      <c r="D980" s="10">
        <f t="shared" si="113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</row>
    <row r="981" spans="1:16">
      <c r="A981" s="9"/>
      <c r="B981" s="9"/>
      <c r="C981" s="9"/>
      <c r="D981" s="10">
        <f t="shared" si="113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</row>
    <row r="982" spans="1:16">
      <c r="A982" s="266" t="s">
        <v>153</v>
      </c>
      <c r="B982" s="266" t="s">
        <v>154</v>
      </c>
      <c r="C982" s="9" t="s">
        <v>6</v>
      </c>
      <c r="D982" s="10">
        <f t="shared" si="113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</row>
    <row r="983" spans="1:16">
      <c r="A983" s="266"/>
      <c r="B983" s="266"/>
      <c r="C983" s="9" t="s">
        <v>7</v>
      </c>
      <c r="D983" s="10">
        <f t="shared" si="113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</row>
    <row r="984" spans="1:16" ht="24">
      <c r="A984" s="266"/>
      <c r="B984" s="266"/>
      <c r="C984" s="9" t="s">
        <v>8</v>
      </c>
      <c r="D984" s="10">
        <f t="shared" si="113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</row>
    <row r="985" spans="1:16" ht="24">
      <c r="A985" s="266"/>
      <c r="B985" s="266"/>
      <c r="C985" s="9" t="s">
        <v>9</v>
      </c>
      <c r="D985" s="10">
        <f t="shared" si="113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</row>
    <row r="986" spans="1:16" ht="61.5" customHeight="1">
      <c r="A986" s="266"/>
      <c r="B986" s="266"/>
      <c r="C986" s="9" t="s">
        <v>10</v>
      </c>
      <c r="D986" s="10">
        <f t="shared" si="113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</row>
    <row r="987" spans="1:16">
      <c r="A987" s="9"/>
      <c r="B987" s="9"/>
      <c r="C987" s="9"/>
      <c r="D987" s="10">
        <f t="shared" si="113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</row>
    <row r="988" spans="1:16">
      <c r="A988" s="266" t="s">
        <v>155</v>
      </c>
      <c r="B988" s="266" t="s">
        <v>156</v>
      </c>
      <c r="C988" s="9" t="s">
        <v>6</v>
      </c>
      <c r="D988" s="10">
        <f t="shared" si="113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</row>
    <row r="989" spans="1:16">
      <c r="A989" s="266"/>
      <c r="B989" s="266"/>
      <c r="C989" s="9" t="s">
        <v>7</v>
      </c>
      <c r="D989" s="10">
        <f t="shared" si="113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</row>
    <row r="990" spans="1:16" ht="24">
      <c r="A990" s="266"/>
      <c r="B990" s="266"/>
      <c r="C990" s="9" t="s">
        <v>8</v>
      </c>
      <c r="D990" s="10">
        <f t="shared" si="113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</row>
    <row r="991" spans="1:16" ht="24">
      <c r="A991" s="266"/>
      <c r="B991" s="266"/>
      <c r="C991" s="9" t="s">
        <v>9</v>
      </c>
      <c r="D991" s="10">
        <f t="shared" si="113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</row>
    <row r="992" spans="1:16" ht="48.75" customHeight="1">
      <c r="A992" s="266"/>
      <c r="B992" s="266"/>
      <c r="C992" s="9" t="s">
        <v>10</v>
      </c>
      <c r="D992" s="10">
        <f t="shared" si="113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</row>
    <row r="993" spans="1:16">
      <c r="A993" s="9"/>
      <c r="B993" s="9"/>
      <c r="C993" s="9"/>
      <c r="D993" s="10">
        <f t="shared" si="113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</row>
    <row r="994" spans="1:16">
      <c r="A994" s="266" t="s">
        <v>157</v>
      </c>
      <c r="B994" s="266" t="s">
        <v>158</v>
      </c>
      <c r="C994" s="9" t="s">
        <v>6</v>
      </c>
      <c r="D994" s="10">
        <f t="shared" si="113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</row>
    <row r="995" spans="1:16">
      <c r="A995" s="266"/>
      <c r="B995" s="266"/>
      <c r="C995" s="9" t="s">
        <v>7</v>
      </c>
      <c r="D995" s="10">
        <f t="shared" si="113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</row>
    <row r="996" spans="1:16" ht="24">
      <c r="A996" s="266"/>
      <c r="B996" s="266"/>
      <c r="C996" s="9" t="s">
        <v>8</v>
      </c>
      <c r="D996" s="10">
        <f t="shared" si="113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</row>
    <row r="997" spans="1:16" ht="24">
      <c r="A997" s="266"/>
      <c r="B997" s="266"/>
      <c r="C997" s="9" t="s">
        <v>9</v>
      </c>
      <c r="D997" s="10">
        <f t="shared" si="113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</row>
    <row r="998" spans="1:16" ht="50.25" customHeight="1">
      <c r="A998" s="266"/>
      <c r="B998" s="266"/>
      <c r="C998" s="9" t="s">
        <v>10</v>
      </c>
      <c r="D998" s="10">
        <f t="shared" si="113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</row>
    <row r="999" spans="1:16">
      <c r="A999" s="9"/>
      <c r="B999" s="9"/>
      <c r="C999" s="9"/>
      <c r="D999" s="10">
        <f t="shared" si="113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</row>
    <row r="1000" spans="1:16">
      <c r="A1000" s="266" t="s">
        <v>159</v>
      </c>
      <c r="B1000" s="266" t="s">
        <v>160</v>
      </c>
      <c r="C1000" s="9" t="s">
        <v>6</v>
      </c>
      <c r="D1000" s="10">
        <f t="shared" si="113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</row>
    <row r="1001" spans="1:16">
      <c r="A1001" s="266"/>
      <c r="B1001" s="266"/>
      <c r="C1001" s="9" t="s">
        <v>7</v>
      </c>
      <c r="D1001" s="10">
        <f t="shared" si="113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</row>
    <row r="1002" spans="1:16" ht="24">
      <c r="A1002" s="266"/>
      <c r="B1002" s="266"/>
      <c r="C1002" s="9" t="s">
        <v>8</v>
      </c>
      <c r="D1002" s="10">
        <f t="shared" si="113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</row>
    <row r="1003" spans="1:16" ht="24">
      <c r="A1003" s="266"/>
      <c r="B1003" s="266"/>
      <c r="C1003" s="9" t="s">
        <v>9</v>
      </c>
      <c r="D1003" s="10">
        <f t="shared" si="113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</row>
    <row r="1004" spans="1:16" ht="36">
      <c r="A1004" s="266"/>
      <c r="B1004" s="266"/>
      <c r="C1004" s="9" t="s">
        <v>10</v>
      </c>
      <c r="D1004" s="10">
        <f t="shared" si="113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</row>
    <row r="1005" spans="1:16">
      <c r="A1005" s="9"/>
      <c r="B1005" s="9"/>
      <c r="C1005" s="9"/>
      <c r="D1005" s="10">
        <f t="shared" si="113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</row>
    <row r="1006" spans="1:16" ht="15" customHeight="1">
      <c r="A1006" s="263" t="s">
        <v>161</v>
      </c>
      <c r="B1006" s="263" t="s">
        <v>162</v>
      </c>
      <c r="C1006" s="9" t="s">
        <v>6</v>
      </c>
      <c r="D1006" s="10">
        <f t="shared" si="113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</row>
    <row r="1007" spans="1:16">
      <c r="A1007" s="263"/>
      <c r="B1007" s="263"/>
      <c r="C1007" s="9" t="s">
        <v>7</v>
      </c>
      <c r="D1007" s="10">
        <f t="shared" si="113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</row>
    <row r="1008" spans="1:16" ht="24">
      <c r="A1008" s="263"/>
      <c r="B1008" s="263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</row>
    <row r="1009" spans="1:16" ht="24">
      <c r="A1009" s="263"/>
      <c r="B1009" s="263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</row>
    <row r="1010" spans="1:16" ht="36">
      <c r="A1010" s="263"/>
      <c r="B1010" s="263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</row>
    <row r="1011" spans="1:16">
      <c r="A1011" s="263"/>
      <c r="B1011" s="263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</row>
  </sheetData>
  <autoFilter ref="A3:D410"/>
  <mergeCells count="311"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3:S1011"/>
  <sheetViews>
    <sheetView view="pageBreakPreview" topLeftCell="D1" zoomScale="90" zoomScaleNormal="100" zoomScaleSheetLayoutView="90" workbookViewId="0">
      <selection activeCell="X11" sqref="X11"/>
    </sheetView>
  </sheetViews>
  <sheetFormatPr defaultColWidth="9.140625" defaultRowHeight="1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16384" width="9.140625" style="1"/>
  </cols>
  <sheetData>
    <row r="3" spans="1:19" ht="60" customHeight="1">
      <c r="A3" s="263" t="s">
        <v>0</v>
      </c>
      <c r="B3" s="263" t="s">
        <v>1</v>
      </c>
      <c r="C3" s="263" t="s">
        <v>2</v>
      </c>
      <c r="D3" s="263" t="s">
        <v>3</v>
      </c>
      <c r="E3" s="263" t="s">
        <v>4</v>
      </c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12"/>
    </row>
    <row r="4" spans="1:19">
      <c r="A4" s="263"/>
      <c r="B4" s="263"/>
      <c r="C4" s="263"/>
      <c r="D4" s="263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19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</row>
    <row r="6" spans="1:19" ht="15.75" customHeight="1">
      <c r="A6" s="264" t="s">
        <v>5</v>
      </c>
      <c r="B6" s="266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6985960.9000000004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  <c r="Q6" s="1" t="e">
        <f>P6-'ВЕРНАЯ на АВГУСТ'!P6</f>
        <v>#REF!</v>
      </c>
    </row>
    <row r="7" spans="1:19">
      <c r="A7" s="265"/>
      <c r="B7" s="266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1" t="e">
        <f>P7-'ВЕРНАЯ на АВГУСТ'!P7</f>
        <v>#REF!</v>
      </c>
      <c r="S7" s="23">
        <v>3447987.2</v>
      </c>
    </row>
    <row r="8" spans="1:19" ht="24">
      <c r="A8" s="265"/>
      <c r="B8" s="266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  <c r="Q8" s="1" t="e">
        <f>P8-'ВЕРНАЯ на АВГУСТ'!P8</f>
        <v>#REF!</v>
      </c>
    </row>
    <row r="9" spans="1:19" ht="24">
      <c r="A9" s="265"/>
      <c r="B9" s="266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Q9" s="1" t="e">
        <f>P9-'ВЕРНАЯ на АВГУСТ'!P9</f>
        <v>#REF!</v>
      </c>
    </row>
    <row r="10" spans="1:19" ht="36">
      <c r="A10" s="265"/>
      <c r="B10" s="266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  <c r="Q10" s="1" t="e">
        <f>P10-'ВЕРНАЯ на АВГУСТ'!P10</f>
        <v>#REF!</v>
      </c>
    </row>
    <row r="11" spans="1:19" ht="72">
      <c r="A11" s="265"/>
      <c r="B11" s="266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Q11" s="1" t="e">
        <f>P11-'ВЕРНАЯ на АВГУСТ'!P11</f>
        <v>#REF!</v>
      </c>
    </row>
    <row r="12" spans="1:19">
      <c r="A12" s="265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  <c r="Q12" s="1" t="e">
        <f>P12-'ВЕРНАЯ на АВГУСТ'!P12</f>
        <v>#REF!</v>
      </c>
    </row>
    <row r="13" spans="1:19">
      <c r="A13" s="265"/>
      <c r="B13" s="266" t="s">
        <v>12</v>
      </c>
      <c r="C13" s="266"/>
      <c r="D13" s="266"/>
      <c r="E13" s="266"/>
      <c r="F13" s="266"/>
      <c r="G13" s="266"/>
      <c r="H13" s="266"/>
      <c r="I13" s="266"/>
      <c r="J13" s="266"/>
      <c r="K13" s="266"/>
      <c r="L13" s="17"/>
      <c r="M13" s="9"/>
      <c r="N13" s="9"/>
      <c r="O13" s="9"/>
      <c r="P13" s="12" t="e">
        <f>L13-#REF!</f>
        <v>#REF!</v>
      </c>
      <c r="Q13" s="1" t="e">
        <f>P13-'ВЕРНАЯ на АВГУСТ'!P13</f>
        <v>#REF!</v>
      </c>
    </row>
    <row r="14" spans="1:19">
      <c r="A14" s="265"/>
      <c r="B14" s="266" t="s">
        <v>13</v>
      </c>
      <c r="C14" s="9" t="s">
        <v>6</v>
      </c>
      <c r="D14" s="20">
        <f t="shared" ref="D14:D77" si="2">SUM(E14:O14)</f>
        <v>47513706.299999997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5810350.6000000006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  <c r="Q14" s="1" t="e">
        <f>P14-'ВЕРНАЯ на АВГУСТ'!P14</f>
        <v>#REF!</v>
      </c>
      <c r="R14" s="1" t="e">
        <f>P14-Q14</f>
        <v>#REF!</v>
      </c>
    </row>
    <row r="15" spans="1:19">
      <c r="A15" s="265"/>
      <c r="B15" s="266"/>
      <c r="C15" s="9" t="s">
        <v>7</v>
      </c>
      <c r="D15" s="20">
        <f t="shared" si="2"/>
        <v>16972066.199999996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2080921.1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12" t="e">
        <f>L15-#REF!</f>
        <v>#REF!</v>
      </c>
      <c r="Q15" s="1" t="e">
        <f>P15-'ВЕРНАЯ на АВГУСТ'!P15</f>
        <v>#REF!</v>
      </c>
    </row>
    <row r="16" spans="1:19" ht="24">
      <c r="A16" s="265"/>
      <c r="B16" s="266"/>
      <c r="C16" s="9" t="s">
        <v>8</v>
      </c>
      <c r="D16" s="10">
        <f t="shared" si="2"/>
        <v>1868072.1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227523.5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  <c r="Q16" s="1" t="e">
        <f>P16-'ВЕРНАЯ на АВГУСТ'!P16</f>
        <v>#REF!</v>
      </c>
    </row>
    <row r="17" spans="1:19" ht="24">
      <c r="A17" s="265"/>
      <c r="B17" s="266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  <c r="Q17" s="1" t="e">
        <f>P17-'ВЕРНАЯ на АВГУСТ'!P17</f>
        <v>#REF!</v>
      </c>
    </row>
    <row r="18" spans="1:19" ht="36">
      <c r="A18" s="265"/>
      <c r="B18" s="266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  <c r="Q18" s="1" t="e">
        <f>P18-'ВЕРНАЯ на АВГУСТ'!P18</f>
        <v>#REF!</v>
      </c>
    </row>
    <row r="19" spans="1:19" ht="78.75" customHeight="1">
      <c r="A19" s="265"/>
      <c r="B19" s="266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  <c r="Q19" s="1" t="e">
        <f>P19-'ВЕРНАЯ на АВГУСТ'!P19</f>
        <v>#REF!</v>
      </c>
    </row>
    <row r="20" spans="1:19" ht="15" hidden="1" customHeight="1">
      <c r="A20" s="265"/>
      <c r="B20" s="9"/>
      <c r="C20" s="9"/>
      <c r="D20" s="10">
        <f t="shared" si="2"/>
        <v>-1.5570549294352531E-9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4.6566128730773926E-10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  <c r="Q20" s="1" t="e">
        <f>P20-'ВЕРНАЯ на АВГУСТ'!P20</f>
        <v>#REF!</v>
      </c>
    </row>
    <row r="21" spans="1:19" ht="18" customHeight="1">
      <c r="A21" s="265"/>
      <c r="B21" s="267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  <c r="Q21" s="1" t="e">
        <f>P21-'ВЕРНАЯ на АВГУСТ'!P21</f>
        <v>#REF!</v>
      </c>
    </row>
    <row r="22" spans="1:19">
      <c r="A22" s="265"/>
      <c r="B22" s="267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  <c r="Q22" s="1" t="e">
        <f>P22-'ВЕРНАЯ на АВГУСТ'!P22</f>
        <v>#REF!</v>
      </c>
    </row>
    <row r="23" spans="1:19" ht="24">
      <c r="A23" s="265"/>
      <c r="B23" s="267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  <c r="Q23" s="1" t="e">
        <f>P23-'ВЕРНАЯ на АВГУСТ'!P23</f>
        <v>#REF!</v>
      </c>
    </row>
    <row r="24" spans="1:19" ht="24">
      <c r="A24" s="265"/>
      <c r="B24" s="267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  <c r="Q24" s="1" t="e">
        <f>P24-'ВЕРНАЯ на АВГУСТ'!P24</f>
        <v>#REF!</v>
      </c>
    </row>
    <row r="25" spans="1:19" ht="36">
      <c r="A25" s="265"/>
      <c r="B25" s="267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  <c r="Q25" s="1" t="e">
        <f>P25-'ВЕРНАЯ на АВГУСТ'!P25</f>
        <v>#REF!</v>
      </c>
    </row>
    <row r="26" spans="1:19" ht="72">
      <c r="A26" s="265"/>
      <c r="B26" s="267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  <c r="Q26" s="1" t="e">
        <f>P26-'ВЕРНАЯ на АВГУСТ'!P26</f>
        <v>#REF!</v>
      </c>
    </row>
    <row r="27" spans="1:19" ht="15.75" customHeight="1">
      <c r="A27" s="265"/>
      <c r="B27" s="267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  <c r="Q27" s="1" t="e">
        <f>P27-'ВЕРНАЯ на АВГУСТ'!P27</f>
        <v>#REF!</v>
      </c>
      <c r="S27" s="20">
        <v>983629.5</v>
      </c>
    </row>
    <row r="28" spans="1:19">
      <c r="A28" s="265"/>
      <c r="B28" s="267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  <c r="Q28" s="1" t="e">
        <f>P28-'ВЕРНАЯ на АВГУСТ'!P28</f>
        <v>#REF!</v>
      </c>
    </row>
    <row r="29" spans="1:19" ht="24">
      <c r="A29" s="265"/>
      <c r="B29" s="267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  <c r="Q29" s="1" t="e">
        <f>P29-'ВЕРНАЯ на АВГУСТ'!P29</f>
        <v>#REF!</v>
      </c>
    </row>
    <row r="30" spans="1:19" ht="24">
      <c r="A30" s="265"/>
      <c r="B30" s="267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  <c r="Q30" s="1" t="e">
        <f>P30-'ВЕРНАЯ на АВГУСТ'!P30</f>
        <v>#REF!</v>
      </c>
    </row>
    <row r="31" spans="1:19" ht="36">
      <c r="A31" s="265"/>
      <c r="B31" s="267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  <c r="Q31" s="1" t="e">
        <f>P31-'ВЕРНАЯ на АВГУСТ'!P31</f>
        <v>#REF!</v>
      </c>
    </row>
    <row r="32" spans="1:19" ht="72">
      <c r="A32" s="265"/>
      <c r="B32" s="267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  <c r="Q32" s="1" t="e">
        <f>P32-'ВЕРНАЯ на АВГУСТ'!P32</f>
        <v>#REF!</v>
      </c>
    </row>
    <row r="33" spans="1:17">
      <c r="A33" s="265"/>
      <c r="B33" s="266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  <c r="Q33" s="1" t="e">
        <f>P33-'ВЕРНАЯ на АВГУСТ'!P33</f>
        <v>#REF!</v>
      </c>
    </row>
    <row r="34" spans="1:17">
      <c r="A34" s="265"/>
      <c r="B34" s="266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  <c r="Q34" s="1" t="e">
        <f>P34-'ВЕРНАЯ на АВГУСТ'!P34</f>
        <v>#REF!</v>
      </c>
    </row>
    <row r="35" spans="1:17" ht="24">
      <c r="A35" s="265"/>
      <c r="B35" s="266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  <c r="Q35" s="1" t="e">
        <f>P35-'ВЕРНАЯ на АВГУСТ'!P35</f>
        <v>#REF!</v>
      </c>
    </row>
    <row r="36" spans="1:17" ht="24">
      <c r="A36" s="265"/>
      <c r="B36" s="266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  <c r="Q36" s="1" t="e">
        <f>P36-'ВЕРНАЯ на АВГУСТ'!P36</f>
        <v>#REF!</v>
      </c>
    </row>
    <row r="37" spans="1:17" ht="36">
      <c r="A37" s="265"/>
      <c r="B37" s="266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  <c r="Q37" s="1" t="e">
        <f>P37-'ВЕРНАЯ на АВГУСТ'!P37</f>
        <v>#REF!</v>
      </c>
    </row>
    <row r="38" spans="1:17" ht="72">
      <c r="A38" s="265"/>
      <c r="B38" s="266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  <c r="Q38" s="1" t="e">
        <f>P38-'ВЕРНАЯ на АВГУСТ'!P38</f>
        <v>#REF!</v>
      </c>
    </row>
    <row r="39" spans="1:17">
      <c r="A39" s="265"/>
      <c r="B39" s="266" t="s">
        <v>17</v>
      </c>
      <c r="C39" s="9" t="s">
        <v>6</v>
      </c>
      <c r="D39" s="20">
        <f t="shared" si="2"/>
        <v>2020339.7000000002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840493.8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  <c r="Q39" s="1" t="e">
        <f>P39-'ВЕРНАЯ на АВГУСТ'!P39</f>
        <v>#REF!</v>
      </c>
    </row>
    <row r="40" spans="1:17">
      <c r="A40" s="265"/>
      <c r="B40" s="266"/>
      <c r="C40" s="9" t="s">
        <v>7</v>
      </c>
      <c r="D40" s="20">
        <f t="shared" si="2"/>
        <v>499253.69999999995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306493.8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  <c r="Q40" s="1" t="e">
        <f>P40-'ВЕРНАЯ на АВГУСТ'!P40</f>
        <v>#REF!</v>
      </c>
    </row>
    <row r="41" spans="1:17" ht="24">
      <c r="A41" s="265"/>
      <c r="B41" s="266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  <c r="Q41" s="1" t="e">
        <f>P41-'ВЕРНАЯ на АВГУСТ'!P41</f>
        <v>#REF!</v>
      </c>
    </row>
    <row r="42" spans="1:17" ht="24">
      <c r="A42" s="265"/>
      <c r="B42" s="266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  <c r="Q42" s="1" t="e">
        <f>P42-'ВЕРНАЯ на АВГУСТ'!P42</f>
        <v>#REF!</v>
      </c>
    </row>
    <row r="43" spans="1:17" ht="36">
      <c r="A43" s="265"/>
      <c r="B43" s="266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  <c r="Q43" s="1" t="e">
        <f>P43-'ВЕРНАЯ на АВГУСТ'!P43</f>
        <v>#REF!</v>
      </c>
    </row>
    <row r="44" spans="1:17" ht="72">
      <c r="A44" s="265"/>
      <c r="B44" s="266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  <c r="Q44" s="1" t="e">
        <f>P44-'ВЕРНАЯ на АВГУСТ'!P44</f>
        <v>#REF!</v>
      </c>
    </row>
    <row r="45" spans="1:17" ht="15.75" customHeight="1">
      <c r="A45" s="265"/>
      <c r="B45" s="266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  <c r="Q45" s="1" t="e">
        <f>P45-'ВЕРНАЯ на АВГУСТ'!P45</f>
        <v>#REF!</v>
      </c>
    </row>
    <row r="46" spans="1:17">
      <c r="A46" s="265"/>
      <c r="B46" s="266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  <c r="Q46" s="1" t="e">
        <f>P46-'ВЕРНАЯ на АВГУСТ'!P46</f>
        <v>#REF!</v>
      </c>
    </row>
    <row r="47" spans="1:17" ht="24">
      <c r="A47" s="265"/>
      <c r="B47" s="266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  <c r="Q47" s="1" t="e">
        <f>P47-'ВЕРНАЯ на АВГУСТ'!P47</f>
        <v>#REF!</v>
      </c>
    </row>
    <row r="48" spans="1:17" ht="24">
      <c r="A48" s="265"/>
      <c r="B48" s="266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  <c r="Q48" s="1" t="e">
        <f>P48-'ВЕРНАЯ на АВГУСТ'!P48</f>
        <v>#REF!</v>
      </c>
    </row>
    <row r="49" spans="1:17" ht="36">
      <c r="A49" s="265"/>
      <c r="B49" s="266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  <c r="Q49" s="1" t="e">
        <f>P49-'ВЕРНАЯ на АВГУСТ'!P49</f>
        <v>#REF!</v>
      </c>
    </row>
    <row r="50" spans="1:17" ht="72">
      <c r="A50" s="265"/>
      <c r="B50" s="266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  <c r="Q50" s="1" t="e">
        <f>P50-'ВЕРНАЯ на АВГУСТ'!P50</f>
        <v>#REF!</v>
      </c>
    </row>
    <row r="51" spans="1:17">
      <c r="A51" s="268" t="s">
        <v>19</v>
      </c>
      <c r="B51" s="266"/>
      <c r="C51" s="9" t="s">
        <v>6</v>
      </c>
      <c r="D51" s="20">
        <f t="shared" si="2"/>
        <v>3074896.6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327230.40000000002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  <c r="Q51" s="1" t="e">
        <f>P51-'ВЕРНАЯ на АВГУСТ'!P51</f>
        <v>#REF!</v>
      </c>
    </row>
    <row r="52" spans="1:17">
      <c r="A52" s="268"/>
      <c r="B52" s="266"/>
      <c r="C52" s="9" t="s">
        <v>7</v>
      </c>
      <c r="D52" s="20">
        <f t="shared" si="2"/>
        <v>1519480.0000000002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20">
        <f t="shared" si="13"/>
        <v>209785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Q52" s="1" t="e">
        <f>P52-'ВЕРНАЯ на АВГУСТ'!P52</f>
        <v>#REF!</v>
      </c>
    </row>
    <row r="53" spans="1:17" ht="24">
      <c r="A53" s="268"/>
      <c r="B53" s="266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Q53" s="1" t="e">
        <f>P53-'ВЕРНАЯ на АВГУСТ'!P53</f>
        <v>#REF!</v>
      </c>
    </row>
    <row r="54" spans="1:17" ht="24">
      <c r="A54" s="268"/>
      <c r="B54" s="266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  <c r="Q54" s="1" t="e">
        <f>P54-'ВЕРНАЯ на АВГУСТ'!P54</f>
        <v>#REF!</v>
      </c>
    </row>
    <row r="55" spans="1:17" ht="36">
      <c r="A55" s="268"/>
      <c r="B55" s="266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  <c r="Q55" s="1" t="e">
        <f>P55-'ВЕРНАЯ на АВГУСТ'!P55</f>
        <v>#REF!</v>
      </c>
    </row>
    <row r="56" spans="1:17" hidden="1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Q56" s="1" t="e">
        <f>P56-'ВЕРНАЯ на АВГУСТ'!P56</f>
        <v>#REF!</v>
      </c>
    </row>
    <row r="57" spans="1:17">
      <c r="A57" s="266" t="s">
        <v>20</v>
      </c>
      <c r="B57" s="266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  <c r="Q57" s="1" t="e">
        <f>P57-'ВЕРНАЯ на АВГУСТ'!P57</f>
        <v>#REF!</v>
      </c>
    </row>
    <row r="58" spans="1:17">
      <c r="A58" s="266"/>
      <c r="B58" s="266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Q58" s="1" t="e">
        <f>P58-'ВЕРНАЯ на АВГУСТ'!P58</f>
        <v>#REF!</v>
      </c>
    </row>
    <row r="59" spans="1:17" ht="24">
      <c r="A59" s="266"/>
      <c r="B59" s="266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Q59" s="1" t="e">
        <f>P59-'ВЕРНАЯ на АВГУСТ'!P59</f>
        <v>#REF!</v>
      </c>
    </row>
    <row r="60" spans="1:17" ht="24">
      <c r="A60" s="266"/>
      <c r="B60" s="266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  <c r="Q60" s="1" t="e">
        <f>P60-'ВЕРНАЯ на АВГУСТ'!P60</f>
        <v>#REF!</v>
      </c>
    </row>
    <row r="61" spans="1:17" ht="36">
      <c r="A61" s="266"/>
      <c r="B61" s="266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  <c r="Q61" s="1" t="e">
        <f>P61-'ВЕРНАЯ на АВГУСТ'!P61</f>
        <v>#REF!</v>
      </c>
    </row>
    <row r="62" spans="1:17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Q62" s="1" t="e">
        <f>P62-'ВЕРНАЯ на АВГУСТ'!P62</f>
        <v>#REF!</v>
      </c>
    </row>
    <row r="63" spans="1:17">
      <c r="A63" s="266" t="s">
        <v>22</v>
      </c>
      <c r="B63" s="266" t="s">
        <v>13</v>
      </c>
      <c r="C63" s="9" t="s">
        <v>6</v>
      </c>
      <c r="D63" s="2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24" t="e">
        <f>L63-#REF!</f>
        <v>#REF!</v>
      </c>
      <c r="Q63" s="1" t="e">
        <f>P63-'ВЕРНАЯ на АВГУСТ'!P63</f>
        <v>#REF!</v>
      </c>
    </row>
    <row r="64" spans="1:17">
      <c r="A64" s="266"/>
      <c r="B64" s="266"/>
      <c r="C64" s="9" t="s">
        <v>7</v>
      </c>
      <c r="D64" s="2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</f>
        <v>250</v>
      </c>
      <c r="M64" s="10">
        <v>250</v>
      </c>
      <c r="N64" s="10">
        <v>250</v>
      </c>
      <c r="O64" s="10">
        <v>250</v>
      </c>
      <c r="P64" s="24" t="e">
        <f>L64-#REF!</f>
        <v>#REF!</v>
      </c>
      <c r="Q64" s="1" t="e">
        <f>P64-'ВЕРНАЯ на АВГУСТ'!P64</f>
        <v>#REF!</v>
      </c>
    </row>
    <row r="65" spans="1:17" ht="24">
      <c r="A65" s="266"/>
      <c r="B65" s="266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Q65" s="1" t="e">
        <f>P65-'ВЕРНАЯ на АВГУСТ'!P65</f>
        <v>#REF!</v>
      </c>
    </row>
    <row r="66" spans="1:17" ht="24">
      <c r="A66" s="266"/>
      <c r="B66" s="266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Q66" s="1" t="e">
        <f>P66-'ВЕРНАЯ на АВГУСТ'!P66</f>
        <v>#REF!</v>
      </c>
    </row>
    <row r="67" spans="1:17" ht="36">
      <c r="A67" s="266"/>
      <c r="B67" s="266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Q67" s="1" t="e">
        <f>P67-'ВЕРНАЯ на АВГУСТ'!P67</f>
        <v>#REF!</v>
      </c>
    </row>
    <row r="68" spans="1:17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Q68" s="1" t="e">
        <f>P68-'ВЕРНАЯ на АВГУСТ'!P68</f>
        <v>#REF!</v>
      </c>
    </row>
    <row r="69" spans="1:17">
      <c r="A69" s="266" t="s">
        <v>23</v>
      </c>
      <c r="B69" s="266" t="s">
        <v>13</v>
      </c>
      <c r="C69" s="9" t="s">
        <v>6</v>
      </c>
      <c r="D69" s="2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24" t="e">
        <f>L69-#REF!</f>
        <v>#REF!</v>
      </c>
      <c r="Q69" s="1" t="e">
        <f>P69-'ВЕРНАЯ на АВГУСТ'!P69</f>
        <v>#REF!</v>
      </c>
    </row>
    <row r="70" spans="1:17">
      <c r="A70" s="266"/>
      <c r="B70" s="266"/>
      <c r="C70" s="9" t="s">
        <v>7</v>
      </c>
      <c r="D70" s="2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</f>
        <v>400</v>
      </c>
      <c r="M70" s="10">
        <v>400</v>
      </c>
      <c r="N70" s="10">
        <v>400</v>
      </c>
      <c r="O70" s="10">
        <v>400</v>
      </c>
      <c r="P70" s="24" t="e">
        <f>L70-#REF!</f>
        <v>#REF!</v>
      </c>
      <c r="Q70" s="1" t="e">
        <f>P70-'ВЕРНАЯ на АВГУСТ'!P70</f>
        <v>#REF!</v>
      </c>
    </row>
    <row r="71" spans="1:17" ht="24">
      <c r="A71" s="266"/>
      <c r="B71" s="266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Q71" s="1" t="e">
        <f>P71-'ВЕРНАЯ на АВГУСТ'!P71</f>
        <v>#REF!</v>
      </c>
    </row>
    <row r="72" spans="1:17" ht="24">
      <c r="A72" s="266"/>
      <c r="B72" s="266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Q72" s="1" t="e">
        <f>P72-'ВЕРНАЯ на АВГУСТ'!P72</f>
        <v>#REF!</v>
      </c>
    </row>
    <row r="73" spans="1:17" ht="36">
      <c r="A73" s="266"/>
      <c r="B73" s="266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Q73" s="1" t="e">
        <f>P73-'ВЕРНАЯ на АВГУСТ'!P73</f>
        <v>#REF!</v>
      </c>
    </row>
    <row r="74" spans="1:17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Q74" s="1" t="e">
        <f>P74-'ВЕРНАЯ на АВГУСТ'!P74</f>
        <v>#REF!</v>
      </c>
    </row>
    <row r="75" spans="1:17">
      <c r="A75" s="266" t="s">
        <v>24</v>
      </c>
      <c r="B75" s="266" t="s">
        <v>13</v>
      </c>
      <c r="C75" s="9" t="s">
        <v>6</v>
      </c>
      <c r="D75" s="2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24" t="e">
        <f>L75-#REF!</f>
        <v>#REF!</v>
      </c>
      <c r="Q75" s="1" t="e">
        <f>P75-'ВЕРНАЯ на АВГУСТ'!P75</f>
        <v>#REF!</v>
      </c>
    </row>
    <row r="76" spans="1:17">
      <c r="A76" s="266"/>
      <c r="B76" s="266"/>
      <c r="C76" s="9" t="s">
        <v>7</v>
      </c>
      <c r="D76" s="2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</f>
        <v>3730</v>
      </c>
      <c r="M76" s="10">
        <v>3730</v>
      </c>
      <c r="N76" s="10">
        <v>3730</v>
      </c>
      <c r="O76" s="10">
        <v>3730</v>
      </c>
      <c r="P76" s="24" t="e">
        <f>L76-#REF!</f>
        <v>#REF!</v>
      </c>
      <c r="Q76" s="1" t="e">
        <f>P76-'ВЕРНАЯ на АВГУСТ'!P76</f>
        <v>#REF!</v>
      </c>
    </row>
    <row r="77" spans="1:17" ht="24">
      <c r="A77" s="266"/>
      <c r="B77" s="266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Q77" s="1" t="e">
        <f>P77-'ВЕРНАЯ на АВГУСТ'!P77</f>
        <v>#REF!</v>
      </c>
    </row>
    <row r="78" spans="1:17" ht="24">
      <c r="A78" s="266"/>
      <c r="B78" s="266"/>
      <c r="C78" s="9" t="s">
        <v>9</v>
      </c>
      <c r="D78" s="10">
        <f t="shared" ref="D78:D141" si="14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Q78" s="1" t="e">
        <f>P78-'ВЕРНАЯ на АВГУСТ'!P78</f>
        <v>#REF!</v>
      </c>
    </row>
    <row r="79" spans="1:17" ht="36">
      <c r="A79" s="266"/>
      <c r="B79" s="266"/>
      <c r="C79" s="9" t="s">
        <v>10</v>
      </c>
      <c r="D79" s="10">
        <f t="shared" si="14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Q79" s="1" t="e">
        <f>P79-'ВЕРНАЯ на АВГУСТ'!P79</f>
        <v>#REF!</v>
      </c>
    </row>
    <row r="80" spans="1:17">
      <c r="A80" s="9"/>
      <c r="B80" s="9"/>
      <c r="C80" s="9"/>
      <c r="D80" s="10">
        <f t="shared" si="14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Q80" s="1" t="e">
        <f>P80-'ВЕРНАЯ на АВГУСТ'!P80</f>
        <v>#REF!</v>
      </c>
    </row>
    <row r="81" spans="1:19">
      <c r="A81" s="266" t="s">
        <v>25</v>
      </c>
      <c r="B81" s="266" t="s">
        <v>13</v>
      </c>
      <c r="C81" s="9" t="s">
        <v>6</v>
      </c>
      <c r="D81" s="20">
        <f t="shared" si="14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24" t="e">
        <f>L81-#REF!</f>
        <v>#REF!</v>
      </c>
      <c r="Q81" s="1" t="e">
        <f>P81-'ВЕРНАЯ на АВГУСТ'!P81</f>
        <v>#REF!</v>
      </c>
    </row>
    <row r="82" spans="1:19">
      <c r="A82" s="266"/>
      <c r="B82" s="266"/>
      <c r="C82" s="9" t="s">
        <v>7</v>
      </c>
      <c r="D82" s="20">
        <f t="shared" si="14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</f>
        <v>2270</v>
      </c>
      <c r="M82" s="10">
        <v>2270</v>
      </c>
      <c r="N82" s="10">
        <v>2270</v>
      </c>
      <c r="O82" s="10">
        <v>2270</v>
      </c>
      <c r="P82" s="24" t="e">
        <f>L82-#REF!</f>
        <v>#REF!</v>
      </c>
      <c r="Q82" s="1" t="e">
        <f>P82-'ВЕРНАЯ на АВГУСТ'!P82</f>
        <v>#REF!</v>
      </c>
    </row>
    <row r="83" spans="1:19" ht="24">
      <c r="A83" s="266"/>
      <c r="B83" s="266"/>
      <c r="C83" s="9" t="s">
        <v>8</v>
      </c>
      <c r="D83" s="10">
        <f t="shared" si="14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  <c r="Q83" s="1" t="e">
        <f>P83-'ВЕРНАЯ на АВГУСТ'!P83</f>
        <v>#REF!</v>
      </c>
    </row>
    <row r="84" spans="1:19" ht="24">
      <c r="A84" s="266"/>
      <c r="B84" s="266"/>
      <c r="C84" s="9" t="s">
        <v>9</v>
      </c>
      <c r="D84" s="10">
        <f t="shared" si="14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  <c r="Q84" s="1" t="e">
        <f>P84-'ВЕРНАЯ на АВГУСТ'!P84</f>
        <v>#REF!</v>
      </c>
    </row>
    <row r="85" spans="1:19" ht="36">
      <c r="A85" s="266"/>
      <c r="B85" s="266"/>
      <c r="C85" s="9" t="s">
        <v>10</v>
      </c>
      <c r="D85" s="10">
        <f t="shared" si="14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  <c r="Q85" s="1" t="e">
        <f>P85-'ВЕРНАЯ на АВГУСТ'!P85</f>
        <v>#REF!</v>
      </c>
    </row>
    <row r="86" spans="1:19">
      <c r="A86" s="9"/>
      <c r="B86" s="9"/>
      <c r="C86" s="9"/>
      <c r="D86" s="10">
        <f t="shared" si="14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  <c r="Q86" s="1" t="e">
        <f>P86-'ВЕРНАЯ на АВГУСТ'!P86</f>
        <v>#REF!</v>
      </c>
    </row>
    <row r="87" spans="1:19">
      <c r="A87" s="268" t="s">
        <v>26</v>
      </c>
      <c r="B87" s="266"/>
      <c r="C87" s="9" t="s">
        <v>6</v>
      </c>
      <c r="D87" s="20">
        <f t="shared" si="14"/>
        <v>9039005.6999999993</v>
      </c>
      <c r="E87" s="10">
        <f t="shared" ref="E87:O92" si="15">E93+E99+E105+E111+E117+E123+E129</f>
        <v>1016732.6</v>
      </c>
      <c r="F87" s="10">
        <f t="shared" si="15"/>
        <v>543564.6</v>
      </c>
      <c r="G87" s="10">
        <f t="shared" si="15"/>
        <v>547495.60000000009</v>
      </c>
      <c r="H87" s="10">
        <f t="shared" si="15"/>
        <v>655973.1</v>
      </c>
      <c r="I87" s="10">
        <f t="shared" si="15"/>
        <v>768697.2</v>
      </c>
      <c r="J87" s="10">
        <f t="shared" si="15"/>
        <v>833247.29999999993</v>
      </c>
      <c r="K87" s="10">
        <f t="shared" si="15"/>
        <v>798647.6</v>
      </c>
      <c r="L87" s="20">
        <f t="shared" si="15"/>
        <v>959864.4</v>
      </c>
      <c r="M87" s="10">
        <f t="shared" si="15"/>
        <v>973521.8</v>
      </c>
      <c r="N87" s="10">
        <f t="shared" si="15"/>
        <v>985507.09999999986</v>
      </c>
      <c r="O87" s="10">
        <f t="shared" si="15"/>
        <v>955754.39999999991</v>
      </c>
      <c r="P87" s="12" t="e">
        <f>L87-#REF!</f>
        <v>#REF!</v>
      </c>
      <c r="Q87" s="1" t="e">
        <f>P87-'ВЕРНАЯ на АВГУСТ'!P87</f>
        <v>#REF!</v>
      </c>
      <c r="S87" s="1">
        <v>959864.4</v>
      </c>
    </row>
    <row r="88" spans="1:19">
      <c r="A88" s="268"/>
      <c r="B88" s="266"/>
      <c r="C88" s="9" t="s">
        <v>7</v>
      </c>
      <c r="D88" s="20">
        <f t="shared" si="14"/>
        <v>4941464.3999999994</v>
      </c>
      <c r="E88" s="10">
        <f t="shared" si="15"/>
        <v>349952.6</v>
      </c>
      <c r="F88" s="10">
        <f t="shared" si="15"/>
        <v>330822.8</v>
      </c>
      <c r="G88" s="10">
        <f t="shared" si="15"/>
        <v>343017.89999999997</v>
      </c>
      <c r="H88" s="10">
        <f t="shared" si="15"/>
        <v>371699.3</v>
      </c>
      <c r="I88" s="10">
        <f t="shared" si="15"/>
        <v>397538.7</v>
      </c>
      <c r="J88" s="10">
        <f t="shared" si="15"/>
        <v>450879.60000000003</v>
      </c>
      <c r="K88" s="10">
        <f t="shared" si="15"/>
        <v>463454.3</v>
      </c>
      <c r="L88" s="20">
        <f t="shared" si="15"/>
        <v>557914.10000000009</v>
      </c>
      <c r="M88" s="10">
        <f t="shared" si="15"/>
        <v>560688.70000000007</v>
      </c>
      <c r="N88" s="10">
        <f t="shared" si="15"/>
        <v>560179.30000000005</v>
      </c>
      <c r="O88" s="10">
        <f t="shared" si="15"/>
        <v>555317.1</v>
      </c>
      <c r="P88" s="12" t="e">
        <f>L88-#REF!</f>
        <v>#REF!</v>
      </c>
      <c r="Q88" s="1" t="e">
        <f>P88-'ВЕРНАЯ на АВГУСТ'!P88</f>
        <v>#REF!</v>
      </c>
    </row>
    <row r="89" spans="1:19" ht="24">
      <c r="A89" s="268"/>
      <c r="B89" s="266"/>
      <c r="C89" s="9" t="s">
        <v>8</v>
      </c>
      <c r="D89" s="10">
        <f t="shared" si="14"/>
        <v>554475.29999999993</v>
      </c>
      <c r="E89" s="10">
        <f t="shared" si="15"/>
        <v>98579</v>
      </c>
      <c r="F89" s="10">
        <f t="shared" si="15"/>
        <v>78300</v>
      </c>
      <c r="G89" s="10">
        <f t="shared" si="15"/>
        <v>78300</v>
      </c>
      <c r="H89" s="10">
        <f t="shared" si="15"/>
        <v>33348.1</v>
      </c>
      <c r="I89" s="10">
        <f t="shared" si="15"/>
        <v>45658</v>
      </c>
      <c r="J89" s="10">
        <f t="shared" si="15"/>
        <v>47296.5</v>
      </c>
      <c r="K89" s="10">
        <f t="shared" si="15"/>
        <v>47191.7</v>
      </c>
      <c r="L89" s="15">
        <f t="shared" si="15"/>
        <v>45950.3</v>
      </c>
      <c r="M89" s="10">
        <f t="shared" si="15"/>
        <v>40512.6</v>
      </c>
      <c r="N89" s="10">
        <f t="shared" si="15"/>
        <v>39339.1</v>
      </c>
      <c r="O89" s="10">
        <f t="shared" si="15"/>
        <v>0</v>
      </c>
      <c r="P89" s="12" t="e">
        <f>L89-#REF!</f>
        <v>#REF!</v>
      </c>
      <c r="Q89" s="1" t="e">
        <f>P89-'ВЕРНАЯ на АВГУСТ'!P89</f>
        <v>#REF!</v>
      </c>
    </row>
    <row r="90" spans="1:19" ht="24">
      <c r="A90" s="268"/>
      <c r="B90" s="266"/>
      <c r="C90" s="9" t="s">
        <v>9</v>
      </c>
      <c r="D90" s="10">
        <f t="shared" si="14"/>
        <v>1156644.8</v>
      </c>
      <c r="E90" s="10">
        <f t="shared" si="15"/>
        <v>459101</v>
      </c>
      <c r="F90" s="10">
        <f t="shared" si="15"/>
        <v>20432.3</v>
      </c>
      <c r="G90" s="10">
        <f t="shared" si="15"/>
        <v>19218.2</v>
      </c>
      <c r="H90" s="10">
        <f t="shared" si="15"/>
        <v>18604</v>
      </c>
      <c r="I90" s="10">
        <f t="shared" si="15"/>
        <v>76006.8</v>
      </c>
      <c r="J90" s="10">
        <f t="shared" si="15"/>
        <v>75847.199999999997</v>
      </c>
      <c r="K90" s="10">
        <f t="shared" si="15"/>
        <v>89976.7</v>
      </c>
      <c r="L90" s="15">
        <f t="shared" si="15"/>
        <v>96776</v>
      </c>
      <c r="M90" s="10">
        <f t="shared" si="15"/>
        <v>100135.3</v>
      </c>
      <c r="N90" s="10">
        <f t="shared" si="15"/>
        <v>100194.2</v>
      </c>
      <c r="O90" s="10">
        <f t="shared" si="15"/>
        <v>100353.1</v>
      </c>
      <c r="P90" s="12" t="e">
        <f>L90-#REF!</f>
        <v>#REF!</v>
      </c>
      <c r="Q90" s="1" t="e">
        <f>P90-'ВЕРНАЯ на АВГУСТ'!P90</f>
        <v>#REF!</v>
      </c>
    </row>
    <row r="91" spans="1:19" ht="36">
      <c r="A91" s="268"/>
      <c r="B91" s="266"/>
      <c r="C91" s="9" t="s">
        <v>10</v>
      </c>
      <c r="D91" s="10">
        <f t="shared" si="14"/>
        <v>2386421.1999999997</v>
      </c>
      <c r="E91" s="10">
        <f t="shared" si="15"/>
        <v>109100</v>
      </c>
      <c r="F91" s="10">
        <f t="shared" si="15"/>
        <v>114009.5</v>
      </c>
      <c r="G91" s="10">
        <f t="shared" si="15"/>
        <v>106959.5</v>
      </c>
      <c r="H91" s="10">
        <f t="shared" si="15"/>
        <v>232321.7</v>
      </c>
      <c r="I91" s="10">
        <f t="shared" si="15"/>
        <v>249493.7</v>
      </c>
      <c r="J91" s="10">
        <f t="shared" si="15"/>
        <v>259224</v>
      </c>
      <c r="K91" s="10">
        <f t="shared" si="15"/>
        <v>198024.9</v>
      </c>
      <c r="L91" s="15">
        <f t="shared" si="15"/>
        <v>259224</v>
      </c>
      <c r="M91" s="10">
        <f t="shared" si="15"/>
        <v>272185.2</v>
      </c>
      <c r="N91" s="10">
        <f t="shared" si="15"/>
        <v>285794.5</v>
      </c>
      <c r="O91" s="10">
        <f t="shared" si="15"/>
        <v>300084.2</v>
      </c>
      <c r="P91" s="12" t="e">
        <f>L91-#REF!</f>
        <v>#REF!</v>
      </c>
      <c r="Q91" s="1" t="e">
        <f>P91-'ВЕРНАЯ на АВГУСТ'!P91</f>
        <v>#REF!</v>
      </c>
    </row>
    <row r="92" spans="1:19" hidden="1">
      <c r="A92" s="11"/>
      <c r="B92" s="9"/>
      <c r="C92" s="9"/>
      <c r="D92" s="10">
        <f t="shared" si="14"/>
        <v>0</v>
      </c>
      <c r="E92" s="10">
        <f t="shared" si="15"/>
        <v>0</v>
      </c>
      <c r="F92" s="10">
        <f t="shared" si="15"/>
        <v>0</v>
      </c>
      <c r="G92" s="10">
        <f t="shared" si="15"/>
        <v>0</v>
      </c>
      <c r="H92" s="10">
        <f t="shared" si="15"/>
        <v>0</v>
      </c>
      <c r="I92" s="10">
        <f t="shared" si="15"/>
        <v>0</v>
      </c>
      <c r="J92" s="10">
        <f t="shared" si="15"/>
        <v>0</v>
      </c>
      <c r="K92" s="10">
        <f t="shared" si="15"/>
        <v>0</v>
      </c>
      <c r="L92" s="15">
        <f t="shared" si="15"/>
        <v>0</v>
      </c>
      <c r="M92" s="10">
        <f t="shared" si="15"/>
        <v>0</v>
      </c>
      <c r="N92" s="10">
        <f t="shared" si="15"/>
        <v>0</v>
      </c>
      <c r="O92" s="10">
        <f t="shared" si="15"/>
        <v>0</v>
      </c>
      <c r="P92" s="12" t="e">
        <f>L92-#REF!</f>
        <v>#REF!</v>
      </c>
      <c r="Q92" s="1" t="e">
        <f>P92-'ВЕРНАЯ на АВГУСТ'!P92</f>
        <v>#REF!</v>
      </c>
    </row>
    <row r="93" spans="1:19">
      <c r="A93" s="266" t="s">
        <v>27</v>
      </c>
      <c r="B93" s="266" t="s">
        <v>21</v>
      </c>
      <c r="C93" s="9" t="s">
        <v>6</v>
      </c>
      <c r="D93" s="20">
        <f t="shared" si="14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  <c r="Q93" s="1" t="e">
        <f>P93-'ВЕРНАЯ на АВГУСТ'!P93</f>
        <v>#REF!</v>
      </c>
    </row>
    <row r="94" spans="1:19">
      <c r="A94" s="266"/>
      <c r="B94" s="266"/>
      <c r="C94" s="9" t="s">
        <v>7</v>
      </c>
      <c r="D94" s="20">
        <f t="shared" si="14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f>529584.8</f>
        <v>529584.80000000005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e">
        <f>P94-'ВЕРНАЯ на АВГУСТ'!P94</f>
        <v>#REF!</v>
      </c>
    </row>
    <row r="95" spans="1:19" ht="24">
      <c r="A95" s="266"/>
      <c r="B95" s="266"/>
      <c r="C95" s="9" t="s">
        <v>8</v>
      </c>
      <c r="D95" s="10">
        <f t="shared" si="14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  <c r="Q95" s="1" t="e">
        <f>P95-'ВЕРНАЯ на АВГУСТ'!P95</f>
        <v>#REF!</v>
      </c>
    </row>
    <row r="96" spans="1:19" ht="24">
      <c r="A96" s="266"/>
      <c r="B96" s="266"/>
      <c r="C96" s="9" t="s">
        <v>9</v>
      </c>
      <c r="D96" s="10">
        <f t="shared" si="14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  <c r="Q96" s="1" t="e">
        <f>P96-'ВЕРНАЯ на АВГУСТ'!P96</f>
        <v>#REF!</v>
      </c>
    </row>
    <row r="97" spans="1:17" ht="36">
      <c r="A97" s="266"/>
      <c r="B97" s="266"/>
      <c r="C97" s="9" t="s">
        <v>10</v>
      </c>
      <c r="D97" s="10">
        <f t="shared" si="14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  <c r="Q97" s="1" t="e">
        <f>P97-'ВЕРНАЯ на АВГУСТ'!P97</f>
        <v>#REF!</v>
      </c>
    </row>
    <row r="98" spans="1:17">
      <c r="A98" s="9"/>
      <c r="B98" s="9"/>
      <c r="C98" s="9"/>
      <c r="D98" s="10">
        <f t="shared" si="14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  <c r="Q98" s="1" t="e">
        <f>P98-'ВЕРНАЯ на АВГУСТ'!P98</f>
        <v>#REF!</v>
      </c>
    </row>
    <row r="99" spans="1:17">
      <c r="A99" s="266" t="s">
        <v>28</v>
      </c>
      <c r="B99" s="266" t="s">
        <v>13</v>
      </c>
      <c r="C99" s="9" t="s">
        <v>6</v>
      </c>
      <c r="D99" s="20">
        <f t="shared" si="14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24" t="e">
        <f>L99-#REF!</f>
        <v>#REF!</v>
      </c>
      <c r="Q99" s="1" t="e">
        <f>P99-'ВЕРНАЯ на АВГУСТ'!P99</f>
        <v>#REF!</v>
      </c>
    </row>
    <row r="100" spans="1:17">
      <c r="A100" s="266"/>
      <c r="B100" s="266"/>
      <c r="C100" s="9" t="s">
        <v>7</v>
      </c>
      <c r="D100" s="20">
        <f t="shared" si="14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f>6700</f>
        <v>6700</v>
      </c>
      <c r="M100" s="10">
        <v>6700</v>
      </c>
      <c r="N100" s="10">
        <v>6700</v>
      </c>
      <c r="O100" s="10">
        <v>6700</v>
      </c>
      <c r="P100" s="24" t="e">
        <f>L100-#REF!</f>
        <v>#REF!</v>
      </c>
      <c r="Q100" s="1" t="e">
        <f>P100-'ВЕРНАЯ на АВГУСТ'!P100</f>
        <v>#REF!</v>
      </c>
    </row>
    <row r="101" spans="1:17" ht="24">
      <c r="A101" s="266"/>
      <c r="B101" s="266"/>
      <c r="C101" s="9" t="s">
        <v>8</v>
      </c>
      <c r="D101" s="10">
        <f t="shared" si="14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  <c r="Q101" s="1" t="e">
        <f>P101-'ВЕРНАЯ на АВГУСТ'!P101</f>
        <v>#REF!</v>
      </c>
    </row>
    <row r="102" spans="1:17" ht="24">
      <c r="A102" s="266"/>
      <c r="B102" s="266"/>
      <c r="C102" s="9" t="s">
        <v>9</v>
      </c>
      <c r="D102" s="10">
        <f t="shared" si="14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  <c r="Q102" s="1" t="e">
        <f>P102-'ВЕРНАЯ на АВГУСТ'!P102</f>
        <v>#REF!</v>
      </c>
    </row>
    <row r="103" spans="1:17" ht="36">
      <c r="A103" s="266"/>
      <c r="B103" s="266"/>
      <c r="C103" s="9" t="s">
        <v>10</v>
      </c>
      <c r="D103" s="10">
        <f t="shared" si="14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  <c r="Q103" s="1" t="e">
        <f>P103-'ВЕРНАЯ на АВГУСТ'!P103</f>
        <v>#REF!</v>
      </c>
    </row>
    <row r="104" spans="1:17">
      <c r="A104" s="9"/>
      <c r="B104" s="9"/>
      <c r="C104" s="9"/>
      <c r="D104" s="10">
        <f t="shared" si="14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  <c r="Q104" s="1" t="e">
        <f>P104-'ВЕРНАЯ на АВГУСТ'!P104</f>
        <v>#REF!</v>
      </c>
    </row>
    <row r="105" spans="1:17">
      <c r="A105" s="266" t="s">
        <v>29</v>
      </c>
      <c r="B105" s="266" t="s">
        <v>13</v>
      </c>
      <c r="C105" s="9" t="s">
        <v>6</v>
      </c>
      <c r="D105" s="20">
        <f t="shared" si="14"/>
        <v>87995.5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13400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4" t="e">
        <f>L105-#REF!</f>
        <v>#REF!</v>
      </c>
      <c r="Q105" s="1" t="e">
        <f>P105-'ВЕРНАЯ на АВГУСТ'!P105</f>
        <v>#REF!</v>
      </c>
    </row>
    <row r="106" spans="1:17">
      <c r="A106" s="266"/>
      <c r="B106" s="266"/>
      <c r="C106" s="9" t="s">
        <v>7</v>
      </c>
      <c r="D106" s="20">
        <f t="shared" si="14"/>
        <v>87995.5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20">
        <f>13400</f>
        <v>13400</v>
      </c>
      <c r="M106" s="10">
        <v>13400</v>
      </c>
      <c r="N106" s="10">
        <v>13400</v>
      </c>
      <c r="O106" s="10">
        <v>13400</v>
      </c>
      <c r="P106" s="24" t="e">
        <f>L106-#REF!</f>
        <v>#REF!</v>
      </c>
      <c r="Q106" s="1" t="e">
        <f>P106-'ВЕРНАЯ на АВГУСТ'!P106</f>
        <v>#REF!</v>
      </c>
    </row>
    <row r="107" spans="1:17" ht="24">
      <c r="A107" s="266"/>
      <c r="B107" s="266"/>
      <c r="C107" s="9" t="s">
        <v>8</v>
      </c>
      <c r="D107" s="10">
        <f t="shared" si="14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  <c r="Q107" s="1" t="e">
        <f>P107-'ВЕРНАЯ на АВГУСТ'!P107</f>
        <v>#REF!</v>
      </c>
    </row>
    <row r="108" spans="1:17" ht="24">
      <c r="A108" s="266"/>
      <c r="B108" s="266"/>
      <c r="C108" s="9" t="s">
        <v>9</v>
      </c>
      <c r="D108" s="10">
        <f t="shared" si="14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  <c r="Q108" s="1" t="e">
        <f>P108-'ВЕРНАЯ на АВГУСТ'!P108</f>
        <v>#REF!</v>
      </c>
    </row>
    <row r="109" spans="1:17" ht="36">
      <c r="A109" s="266"/>
      <c r="B109" s="266"/>
      <c r="C109" s="9" t="s">
        <v>10</v>
      </c>
      <c r="D109" s="10">
        <f t="shared" si="14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  <c r="Q109" s="1" t="e">
        <f>P109-'ВЕРНАЯ на АВГУСТ'!P109</f>
        <v>#REF!</v>
      </c>
    </row>
    <row r="110" spans="1:17">
      <c r="A110" s="9"/>
      <c r="B110" s="9"/>
      <c r="C110" s="9"/>
      <c r="D110" s="10">
        <f t="shared" si="14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  <c r="Q110" s="1" t="e">
        <f>P110-'ВЕРНАЯ на АВГУСТ'!P110</f>
        <v>#REF!</v>
      </c>
    </row>
    <row r="111" spans="1:17">
      <c r="A111" s="266" t="s">
        <v>30</v>
      </c>
      <c r="B111" s="266" t="s">
        <v>13</v>
      </c>
      <c r="C111" s="9" t="s">
        <v>6</v>
      </c>
      <c r="D111" s="20">
        <f t="shared" si="14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24" t="e">
        <f>L111-#REF!</f>
        <v>#REF!</v>
      </c>
      <c r="Q111" s="1" t="e">
        <f>P111-'ВЕРНАЯ на АВГУСТ'!P111</f>
        <v>#REF!</v>
      </c>
    </row>
    <row r="112" spans="1:17">
      <c r="A112" s="266"/>
      <c r="B112" s="266"/>
      <c r="C112" s="9" t="s">
        <v>7</v>
      </c>
      <c r="D112" s="20">
        <f t="shared" si="14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20">
        <f>1750</f>
        <v>1750</v>
      </c>
      <c r="M112" s="10">
        <v>1750</v>
      </c>
      <c r="N112" s="10">
        <v>1750</v>
      </c>
      <c r="O112" s="10">
        <v>1750</v>
      </c>
      <c r="P112" s="24" t="e">
        <f>L112-#REF!</f>
        <v>#REF!</v>
      </c>
      <c r="Q112" s="1" t="e">
        <f>P112-'ВЕРНАЯ на АВГУСТ'!P112</f>
        <v>#REF!</v>
      </c>
    </row>
    <row r="113" spans="1:17" ht="24">
      <c r="A113" s="266"/>
      <c r="B113" s="266"/>
      <c r="C113" s="9" t="s">
        <v>8</v>
      </c>
      <c r="D113" s="10">
        <f t="shared" si="14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  <c r="Q113" s="1" t="e">
        <f>P113-'ВЕРНАЯ на АВГУСТ'!P113</f>
        <v>#REF!</v>
      </c>
    </row>
    <row r="114" spans="1:17" ht="24">
      <c r="A114" s="266"/>
      <c r="B114" s="266"/>
      <c r="C114" s="9" t="s">
        <v>9</v>
      </c>
      <c r="D114" s="10">
        <f t="shared" si="14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  <c r="Q114" s="1" t="e">
        <f>P114-'ВЕРНАЯ на АВГУСТ'!P114</f>
        <v>#REF!</v>
      </c>
    </row>
    <row r="115" spans="1:17" ht="36">
      <c r="A115" s="266"/>
      <c r="B115" s="266"/>
      <c r="C115" s="9" t="s">
        <v>10</v>
      </c>
      <c r="D115" s="10">
        <f t="shared" si="14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  <c r="Q115" s="1" t="e">
        <f>P115-'ВЕРНАЯ на АВГУСТ'!P115</f>
        <v>#REF!</v>
      </c>
    </row>
    <row r="116" spans="1:17">
      <c r="A116" s="9"/>
      <c r="B116" s="9"/>
      <c r="C116" s="9"/>
      <c r="D116" s="10">
        <f t="shared" si="14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  <c r="Q116" s="1" t="e">
        <f>P116-'ВЕРНАЯ на АВГУСТ'!P116</f>
        <v>#REF!</v>
      </c>
    </row>
    <row r="117" spans="1:17">
      <c r="A117" s="266" t="s">
        <v>31</v>
      </c>
      <c r="B117" s="266" t="s">
        <v>13</v>
      </c>
      <c r="C117" s="9" t="s">
        <v>6</v>
      </c>
      <c r="D117" s="20">
        <f t="shared" si="14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24" t="e">
        <f>L117-#REF!</f>
        <v>#REF!</v>
      </c>
      <c r="Q117" s="1" t="e">
        <f>P117-'ВЕРНАЯ на АВГУСТ'!P117</f>
        <v>#REF!</v>
      </c>
    </row>
    <row r="118" spans="1:17">
      <c r="A118" s="266"/>
      <c r="B118" s="266"/>
      <c r="C118" s="9" t="s">
        <v>7</v>
      </c>
      <c r="D118" s="20">
        <f t="shared" si="14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20">
        <f>800</f>
        <v>800</v>
      </c>
      <c r="M118" s="10">
        <v>800</v>
      </c>
      <c r="N118" s="10">
        <v>800</v>
      </c>
      <c r="O118" s="10">
        <v>800</v>
      </c>
      <c r="P118" s="24" t="e">
        <f>L118-#REF!</f>
        <v>#REF!</v>
      </c>
      <c r="Q118" s="1" t="e">
        <f>P118-'ВЕРНАЯ на АВГУСТ'!P118</f>
        <v>#REF!</v>
      </c>
    </row>
    <row r="119" spans="1:17" ht="24">
      <c r="A119" s="266"/>
      <c r="B119" s="266"/>
      <c r="C119" s="9" t="s">
        <v>8</v>
      </c>
      <c r="D119" s="10">
        <f t="shared" si="14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  <c r="Q119" s="1" t="e">
        <f>P119-'ВЕРНАЯ на АВГУСТ'!P119</f>
        <v>#REF!</v>
      </c>
    </row>
    <row r="120" spans="1:17" ht="24">
      <c r="A120" s="266"/>
      <c r="B120" s="266"/>
      <c r="C120" s="9" t="s">
        <v>9</v>
      </c>
      <c r="D120" s="10">
        <f t="shared" si="14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  <c r="Q120" s="1" t="e">
        <f>P120-'ВЕРНАЯ на АВГУСТ'!P120</f>
        <v>#REF!</v>
      </c>
    </row>
    <row r="121" spans="1:17" ht="36">
      <c r="A121" s="266"/>
      <c r="B121" s="266"/>
      <c r="C121" s="9" t="s">
        <v>10</v>
      </c>
      <c r="D121" s="10">
        <f t="shared" si="14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  <c r="Q121" s="1" t="e">
        <f>P121-'ВЕРНАЯ на АВГУСТ'!P121</f>
        <v>#REF!</v>
      </c>
    </row>
    <row r="122" spans="1:17">
      <c r="A122" s="9"/>
      <c r="B122" s="9"/>
      <c r="C122" s="9"/>
      <c r="D122" s="10">
        <f t="shared" si="14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  <c r="Q122" s="1" t="e">
        <f>P122-'ВЕРНАЯ на АВГУСТ'!P122</f>
        <v>#REF!</v>
      </c>
    </row>
    <row r="123" spans="1:17">
      <c r="A123" s="266" t="s">
        <v>32</v>
      </c>
      <c r="B123" s="266" t="s">
        <v>21</v>
      </c>
      <c r="C123" s="9" t="s">
        <v>6</v>
      </c>
      <c r="D123" s="10">
        <f t="shared" si="14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  <c r="Q123" s="1" t="e">
        <f>P123-'ВЕРНАЯ на АВГУСТ'!P123</f>
        <v>#REF!</v>
      </c>
    </row>
    <row r="124" spans="1:17">
      <c r="A124" s="266"/>
      <c r="B124" s="266"/>
      <c r="C124" s="9" t="s">
        <v>7</v>
      </c>
      <c r="D124" s="10">
        <f t="shared" si="14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  <c r="Q124" s="1" t="e">
        <f>P124-'ВЕРНАЯ на АВГУСТ'!P124</f>
        <v>#REF!</v>
      </c>
    </row>
    <row r="125" spans="1:17" ht="24">
      <c r="A125" s="266"/>
      <c r="B125" s="266"/>
      <c r="C125" s="9" t="s">
        <v>8</v>
      </c>
      <c r="D125" s="10">
        <f t="shared" si="14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  <c r="Q125" s="1" t="e">
        <f>P125-'ВЕРНАЯ на АВГУСТ'!P125</f>
        <v>#REF!</v>
      </c>
    </row>
    <row r="126" spans="1:17" ht="24">
      <c r="A126" s="266"/>
      <c r="B126" s="266"/>
      <c r="C126" s="9" t="s">
        <v>9</v>
      </c>
      <c r="D126" s="10">
        <f t="shared" si="14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  <c r="Q126" s="1" t="e">
        <f>P126-'ВЕРНАЯ на АВГУСТ'!P126</f>
        <v>#REF!</v>
      </c>
    </row>
    <row r="127" spans="1:17" ht="36">
      <c r="A127" s="266"/>
      <c r="B127" s="266"/>
      <c r="C127" s="9" t="s">
        <v>10</v>
      </c>
      <c r="D127" s="10">
        <f t="shared" si="14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  <c r="Q127" s="1" t="e">
        <f>P127-'ВЕРНАЯ на АВГУСТ'!P127</f>
        <v>#REF!</v>
      </c>
    </row>
    <row r="128" spans="1:17">
      <c r="A128" s="9"/>
      <c r="B128" s="9"/>
      <c r="C128" s="9"/>
      <c r="D128" s="10">
        <f t="shared" si="14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  <c r="Q128" s="1" t="e">
        <f>P128-'ВЕРНАЯ на АВГУСТ'!P128</f>
        <v>#REF!</v>
      </c>
    </row>
    <row r="129" spans="1:17">
      <c r="A129" s="266" t="s">
        <v>33</v>
      </c>
      <c r="B129" s="266" t="s">
        <v>13</v>
      </c>
      <c r="C129" s="9" t="s">
        <v>6</v>
      </c>
      <c r="D129" s="10">
        <f t="shared" si="14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  <c r="Q129" s="1" t="e">
        <f>P129-'ВЕРНАЯ на АВГУСТ'!P129</f>
        <v>#REF!</v>
      </c>
    </row>
    <row r="130" spans="1:17">
      <c r="A130" s="266"/>
      <c r="B130" s="266"/>
      <c r="C130" s="9" t="s">
        <v>7</v>
      </c>
      <c r="D130" s="10">
        <f t="shared" si="14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  <c r="Q130" s="1" t="e">
        <f>P130-'ВЕРНАЯ на АВГУСТ'!P130</f>
        <v>#REF!</v>
      </c>
    </row>
    <row r="131" spans="1:17" ht="24">
      <c r="A131" s="266"/>
      <c r="B131" s="266"/>
      <c r="C131" s="9" t="s">
        <v>8</v>
      </c>
      <c r="D131" s="10">
        <f t="shared" si="14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  <c r="Q131" s="1" t="e">
        <f>P131-'ВЕРНАЯ на АВГУСТ'!P131</f>
        <v>#REF!</v>
      </c>
    </row>
    <row r="132" spans="1:17" ht="24">
      <c r="A132" s="266"/>
      <c r="B132" s="266"/>
      <c r="C132" s="9" t="s">
        <v>9</v>
      </c>
      <c r="D132" s="10">
        <f t="shared" si="14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  <c r="Q132" s="1" t="e">
        <f>P132-'ВЕРНАЯ на АВГУСТ'!P132</f>
        <v>#REF!</v>
      </c>
    </row>
    <row r="133" spans="1:17" ht="36">
      <c r="A133" s="266"/>
      <c r="B133" s="266"/>
      <c r="C133" s="9" t="s">
        <v>10</v>
      </c>
      <c r="D133" s="10">
        <f t="shared" si="14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  <c r="Q133" s="1" t="e">
        <f>P133-'ВЕРНАЯ на АВГУСТ'!P133</f>
        <v>#REF!</v>
      </c>
    </row>
    <row r="134" spans="1:17">
      <c r="A134" s="9"/>
      <c r="B134" s="9"/>
      <c r="C134" s="9"/>
      <c r="D134" s="10">
        <f t="shared" si="14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  <c r="Q134" s="1" t="e">
        <f>P134-'ВЕРНАЯ на АВГУСТ'!P134</f>
        <v>#REF!</v>
      </c>
    </row>
    <row r="135" spans="1:17">
      <c r="A135" s="268" t="s">
        <v>34</v>
      </c>
      <c r="B135" s="266"/>
      <c r="C135" s="9" t="s">
        <v>6</v>
      </c>
      <c r="D135" s="10">
        <f t="shared" si="14"/>
        <v>1918925.4</v>
      </c>
      <c r="E135" s="10">
        <f t="shared" ref="E135:O140" si="16">E141+E147+E153+E159+E165</f>
        <v>297486.5</v>
      </c>
      <c r="F135" s="10">
        <f t="shared" si="16"/>
        <v>153757.29999999999</v>
      </c>
      <c r="G135" s="10">
        <f t="shared" si="16"/>
        <v>157294.9</v>
      </c>
      <c r="H135" s="10">
        <f t="shared" si="16"/>
        <v>131371.29999999999</v>
      </c>
      <c r="I135" s="10">
        <f t="shared" si="16"/>
        <v>152122.19999999998</v>
      </c>
      <c r="J135" s="10">
        <f t="shared" si="16"/>
        <v>152893.4</v>
      </c>
      <c r="K135" s="10">
        <f t="shared" si="16"/>
        <v>156893.5</v>
      </c>
      <c r="L135" s="15">
        <f t="shared" si="16"/>
        <v>177767.59999999998</v>
      </c>
      <c r="M135" s="10">
        <f t="shared" si="16"/>
        <v>178753.69999999998</v>
      </c>
      <c r="N135" s="10">
        <f t="shared" si="16"/>
        <v>179769.4</v>
      </c>
      <c r="O135" s="10">
        <f t="shared" si="16"/>
        <v>180815.59999999998</v>
      </c>
      <c r="P135" s="12" t="e">
        <f>L135-#REF!</f>
        <v>#REF!</v>
      </c>
      <c r="Q135" s="1" t="e">
        <f>P135-'ВЕРНАЯ на АВГУСТ'!P135</f>
        <v>#REF!</v>
      </c>
    </row>
    <row r="136" spans="1:17">
      <c r="A136" s="268"/>
      <c r="B136" s="266"/>
      <c r="C136" s="9" t="s">
        <v>7</v>
      </c>
      <c r="D136" s="10">
        <f t="shared" si="14"/>
        <v>1388415.2000000002</v>
      </c>
      <c r="E136" s="10">
        <f t="shared" si="16"/>
        <v>126152.8</v>
      </c>
      <c r="F136" s="10">
        <f t="shared" si="16"/>
        <v>113108.9</v>
      </c>
      <c r="G136" s="10">
        <f t="shared" si="16"/>
        <v>110949.5</v>
      </c>
      <c r="H136" s="10">
        <f t="shared" si="16"/>
        <v>108332</v>
      </c>
      <c r="I136" s="10">
        <f t="shared" si="16"/>
        <v>108831.7</v>
      </c>
      <c r="J136" s="10">
        <f t="shared" si="16"/>
        <v>116255.1</v>
      </c>
      <c r="K136" s="10">
        <f t="shared" si="16"/>
        <v>125196</v>
      </c>
      <c r="L136" s="15">
        <f t="shared" si="16"/>
        <v>144897.29999999999</v>
      </c>
      <c r="M136" s="10">
        <f t="shared" si="16"/>
        <v>144897.29999999999</v>
      </c>
      <c r="N136" s="10">
        <f t="shared" si="16"/>
        <v>144897.29999999999</v>
      </c>
      <c r="O136" s="10">
        <f t="shared" si="16"/>
        <v>144897.29999999999</v>
      </c>
      <c r="P136" s="12" t="e">
        <f>L136-#REF!</f>
        <v>#REF!</v>
      </c>
      <c r="Q136" s="1" t="e">
        <f>P136-'ВЕРНАЯ на АВГУСТ'!P136</f>
        <v>#REF!</v>
      </c>
    </row>
    <row r="137" spans="1:17" ht="24">
      <c r="A137" s="268"/>
      <c r="B137" s="266"/>
      <c r="C137" s="9" t="s">
        <v>8</v>
      </c>
      <c r="D137" s="10">
        <f t="shared" si="14"/>
        <v>0</v>
      </c>
      <c r="E137" s="10">
        <f t="shared" si="16"/>
        <v>0</v>
      </c>
      <c r="F137" s="10">
        <f t="shared" si="16"/>
        <v>0</v>
      </c>
      <c r="G137" s="10">
        <f t="shared" si="16"/>
        <v>0</v>
      </c>
      <c r="H137" s="10">
        <f t="shared" si="16"/>
        <v>0</v>
      </c>
      <c r="I137" s="10">
        <f t="shared" si="16"/>
        <v>0</v>
      </c>
      <c r="J137" s="10">
        <f t="shared" si="16"/>
        <v>0</v>
      </c>
      <c r="K137" s="10">
        <f t="shared" si="16"/>
        <v>0</v>
      </c>
      <c r="L137" s="15">
        <f t="shared" si="16"/>
        <v>0</v>
      </c>
      <c r="M137" s="10">
        <f t="shared" si="16"/>
        <v>0</v>
      </c>
      <c r="N137" s="10">
        <f t="shared" si="16"/>
        <v>0</v>
      </c>
      <c r="O137" s="10">
        <f t="shared" si="16"/>
        <v>0</v>
      </c>
      <c r="P137" s="12" t="e">
        <f>L137-#REF!</f>
        <v>#REF!</v>
      </c>
      <c r="Q137" s="1" t="e">
        <f>P137-'ВЕРНАЯ на АВГУСТ'!P137</f>
        <v>#REF!</v>
      </c>
    </row>
    <row r="138" spans="1:17" ht="24">
      <c r="A138" s="268"/>
      <c r="B138" s="266"/>
      <c r="C138" s="9" t="s">
        <v>9</v>
      </c>
      <c r="D138" s="10">
        <f t="shared" si="14"/>
        <v>215836.4</v>
      </c>
      <c r="E138" s="10">
        <f t="shared" si="16"/>
        <v>153033.70000000001</v>
      </c>
      <c r="F138" s="10">
        <f t="shared" si="16"/>
        <v>21524.9</v>
      </c>
      <c r="G138" s="10">
        <f t="shared" si="16"/>
        <v>21392.5</v>
      </c>
      <c r="H138" s="10">
        <f t="shared" si="16"/>
        <v>0</v>
      </c>
      <c r="I138" s="10">
        <f t="shared" si="16"/>
        <v>13843</v>
      </c>
      <c r="J138" s="10">
        <f t="shared" si="16"/>
        <v>6042.3</v>
      </c>
      <c r="K138" s="10">
        <f t="shared" si="16"/>
        <v>0</v>
      </c>
      <c r="L138" s="15">
        <f t="shared" si="16"/>
        <v>0</v>
      </c>
      <c r="M138" s="10">
        <f t="shared" si="16"/>
        <v>0</v>
      </c>
      <c r="N138" s="10">
        <f t="shared" si="16"/>
        <v>0</v>
      </c>
      <c r="O138" s="10">
        <f t="shared" si="16"/>
        <v>0</v>
      </c>
      <c r="P138" s="12" t="e">
        <f>L138-#REF!</f>
        <v>#REF!</v>
      </c>
      <c r="Q138" s="1" t="e">
        <f>P138-'ВЕРНАЯ на АВГУСТ'!P138</f>
        <v>#REF!</v>
      </c>
    </row>
    <row r="139" spans="1:17" ht="36">
      <c r="A139" s="268"/>
      <c r="B139" s="266"/>
      <c r="C139" s="9" t="s">
        <v>10</v>
      </c>
      <c r="D139" s="10">
        <f t="shared" si="14"/>
        <v>314673.8</v>
      </c>
      <c r="E139" s="10">
        <f t="shared" si="16"/>
        <v>18300</v>
      </c>
      <c r="F139" s="10">
        <f t="shared" si="16"/>
        <v>19123.5</v>
      </c>
      <c r="G139" s="10">
        <f t="shared" si="16"/>
        <v>24952.9</v>
      </c>
      <c r="H139" s="10">
        <f t="shared" si="16"/>
        <v>23039.3</v>
      </c>
      <c r="I139" s="10">
        <f t="shared" si="16"/>
        <v>29447.5</v>
      </c>
      <c r="J139" s="10">
        <f t="shared" si="16"/>
        <v>30596</v>
      </c>
      <c r="K139" s="10">
        <f t="shared" si="16"/>
        <v>31697.5</v>
      </c>
      <c r="L139" s="15">
        <f t="shared" si="16"/>
        <v>32870.300000000003</v>
      </c>
      <c r="M139" s="10">
        <f t="shared" si="16"/>
        <v>33856.400000000001</v>
      </c>
      <c r="N139" s="10">
        <f t="shared" si="16"/>
        <v>34872.1</v>
      </c>
      <c r="O139" s="10">
        <f t="shared" si="16"/>
        <v>35918.300000000003</v>
      </c>
      <c r="P139" s="12" t="e">
        <f>L139-#REF!</f>
        <v>#REF!</v>
      </c>
      <c r="Q139" s="1" t="e">
        <f>P139-'ВЕРНАЯ на АВГУСТ'!P139</f>
        <v>#REF!</v>
      </c>
    </row>
    <row r="140" spans="1:17">
      <c r="A140" s="11"/>
      <c r="B140" s="9"/>
      <c r="C140" s="9"/>
      <c r="D140" s="10">
        <f t="shared" si="14"/>
        <v>0</v>
      </c>
      <c r="E140" s="10">
        <f t="shared" si="16"/>
        <v>0</v>
      </c>
      <c r="F140" s="10">
        <f t="shared" si="16"/>
        <v>0</v>
      </c>
      <c r="G140" s="10">
        <f t="shared" si="16"/>
        <v>0</v>
      </c>
      <c r="H140" s="10">
        <f t="shared" si="16"/>
        <v>0</v>
      </c>
      <c r="I140" s="10">
        <f t="shared" si="16"/>
        <v>0</v>
      </c>
      <c r="J140" s="10">
        <f t="shared" si="16"/>
        <v>0</v>
      </c>
      <c r="K140" s="10">
        <f t="shared" si="16"/>
        <v>0</v>
      </c>
      <c r="L140" s="15">
        <f t="shared" si="16"/>
        <v>0</v>
      </c>
      <c r="M140" s="10">
        <f t="shared" si="16"/>
        <v>0</v>
      </c>
      <c r="N140" s="10">
        <f t="shared" si="16"/>
        <v>0</v>
      </c>
      <c r="O140" s="10">
        <f t="shared" si="16"/>
        <v>0</v>
      </c>
      <c r="P140" s="12" t="e">
        <f>L140-#REF!</f>
        <v>#REF!</v>
      </c>
      <c r="Q140" s="1" t="e">
        <f>P140-'ВЕРНАЯ на АВГУСТ'!P140</f>
        <v>#REF!</v>
      </c>
    </row>
    <row r="141" spans="1:17">
      <c r="A141" s="266" t="s">
        <v>35</v>
      </c>
      <c r="B141" s="266" t="s">
        <v>21</v>
      </c>
      <c r="C141" s="9" t="s">
        <v>6</v>
      </c>
      <c r="D141" s="20">
        <f t="shared" si="14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24" t="e">
        <f>L141-#REF!</f>
        <v>#REF!</v>
      </c>
      <c r="Q141" s="1" t="e">
        <f>P141-'ВЕРНАЯ на АВГУСТ'!P141</f>
        <v>#REF!</v>
      </c>
    </row>
    <row r="142" spans="1:17">
      <c r="A142" s="266"/>
      <c r="B142" s="266"/>
      <c r="C142" s="9" t="s">
        <v>7</v>
      </c>
      <c r="D142" s="20">
        <f t="shared" ref="D142:D205" si="17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</f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24" t="e">
        <f>L142-#REF!</f>
        <v>#REF!</v>
      </c>
      <c r="Q142" s="1" t="e">
        <f>P142-'ВЕРНАЯ на АВГУСТ'!P142</f>
        <v>#REF!</v>
      </c>
    </row>
    <row r="143" spans="1:17" ht="24">
      <c r="A143" s="266"/>
      <c r="B143" s="266"/>
      <c r="C143" s="9" t="s">
        <v>8</v>
      </c>
      <c r="D143" s="10">
        <f t="shared" si="17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  <c r="Q143" s="1" t="e">
        <f>P143-'ВЕРНАЯ на АВГУСТ'!P143</f>
        <v>#REF!</v>
      </c>
    </row>
    <row r="144" spans="1:17" ht="24">
      <c r="A144" s="266"/>
      <c r="B144" s="266"/>
      <c r="C144" s="9" t="s">
        <v>9</v>
      </c>
      <c r="D144" s="10">
        <f t="shared" si="17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  <c r="Q144" s="1" t="e">
        <f>P144-'ВЕРНАЯ на АВГУСТ'!P144</f>
        <v>#REF!</v>
      </c>
    </row>
    <row r="145" spans="1:17" ht="36">
      <c r="A145" s="266"/>
      <c r="B145" s="266"/>
      <c r="C145" s="9" t="s">
        <v>10</v>
      </c>
      <c r="D145" s="10">
        <f t="shared" si="17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  <c r="Q145" s="1" t="e">
        <f>P145-'ВЕРНАЯ на АВГУСТ'!P145</f>
        <v>#REF!</v>
      </c>
    </row>
    <row r="146" spans="1:17">
      <c r="A146" s="9"/>
      <c r="B146" s="9"/>
      <c r="C146" s="9"/>
      <c r="D146" s="10">
        <f t="shared" si="17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  <c r="Q146" s="1" t="e">
        <f>P146-'ВЕРНАЯ на АВГУСТ'!P146</f>
        <v>#REF!</v>
      </c>
    </row>
    <row r="147" spans="1:17">
      <c r="A147" s="266" t="s">
        <v>36</v>
      </c>
      <c r="B147" s="266" t="s">
        <v>13</v>
      </c>
      <c r="C147" s="9" t="s">
        <v>6</v>
      </c>
      <c r="D147" s="20">
        <f t="shared" si="17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24" t="e">
        <f>L147-#REF!</f>
        <v>#REF!</v>
      </c>
      <c r="Q147" s="1" t="e">
        <f>P147-'ВЕРНАЯ на АВГУСТ'!P147</f>
        <v>#REF!</v>
      </c>
    </row>
    <row r="148" spans="1:17">
      <c r="A148" s="266"/>
      <c r="B148" s="266"/>
      <c r="C148" s="9" t="s">
        <v>7</v>
      </c>
      <c r="D148" s="20">
        <f t="shared" si="17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</f>
        <v>300</v>
      </c>
      <c r="M148" s="10">
        <v>300</v>
      </c>
      <c r="N148" s="10">
        <v>300</v>
      </c>
      <c r="O148" s="10">
        <v>300</v>
      </c>
      <c r="P148" s="24" t="e">
        <f>L148-#REF!</f>
        <v>#REF!</v>
      </c>
      <c r="Q148" s="1" t="e">
        <f>P148-'ВЕРНАЯ на АВГУСТ'!P148</f>
        <v>#REF!</v>
      </c>
    </row>
    <row r="149" spans="1:17" ht="24">
      <c r="A149" s="266"/>
      <c r="B149" s="266"/>
      <c r="C149" s="9" t="s">
        <v>8</v>
      </c>
      <c r="D149" s="10">
        <f t="shared" si="17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  <c r="Q149" s="1" t="e">
        <f>P149-'ВЕРНАЯ на АВГУСТ'!P149</f>
        <v>#REF!</v>
      </c>
    </row>
    <row r="150" spans="1:17" ht="24">
      <c r="A150" s="266"/>
      <c r="B150" s="266"/>
      <c r="C150" s="9" t="s">
        <v>9</v>
      </c>
      <c r="D150" s="10">
        <f t="shared" si="17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  <c r="Q150" s="1" t="e">
        <f>P150-'ВЕРНАЯ на АВГУСТ'!P150</f>
        <v>#REF!</v>
      </c>
    </row>
    <row r="151" spans="1:17" ht="36">
      <c r="A151" s="266"/>
      <c r="B151" s="266"/>
      <c r="C151" s="9" t="s">
        <v>10</v>
      </c>
      <c r="D151" s="10">
        <f t="shared" si="17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  <c r="Q151" s="1" t="e">
        <f>P151-'ВЕРНАЯ на АВГУСТ'!P151</f>
        <v>#REF!</v>
      </c>
    </row>
    <row r="152" spans="1:17">
      <c r="A152" s="9"/>
      <c r="B152" s="9"/>
      <c r="C152" s="9"/>
      <c r="D152" s="10">
        <f t="shared" si="17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  <c r="Q152" s="1" t="e">
        <f>P152-'ВЕРНАЯ на АВГУСТ'!P152</f>
        <v>#REF!</v>
      </c>
    </row>
    <row r="153" spans="1:17">
      <c r="A153" s="266" t="s">
        <v>37</v>
      </c>
      <c r="B153" s="266" t="s">
        <v>13</v>
      </c>
      <c r="C153" s="9" t="s">
        <v>6</v>
      </c>
      <c r="D153" s="20">
        <f t="shared" si="17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24" t="e">
        <f>L153-#REF!</f>
        <v>#REF!</v>
      </c>
      <c r="Q153" s="1" t="e">
        <f>P153-'ВЕРНАЯ на АВГУСТ'!P153</f>
        <v>#REF!</v>
      </c>
    </row>
    <row r="154" spans="1:17">
      <c r="A154" s="266"/>
      <c r="B154" s="266"/>
      <c r="C154" s="9" t="s">
        <v>7</v>
      </c>
      <c r="D154" s="20">
        <f t="shared" si="17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</f>
        <v>1000</v>
      </c>
      <c r="M154" s="10">
        <v>1000</v>
      </c>
      <c r="N154" s="10">
        <v>1000</v>
      </c>
      <c r="O154" s="10">
        <v>1000</v>
      </c>
      <c r="P154" s="24" t="e">
        <f>L154-#REF!</f>
        <v>#REF!</v>
      </c>
      <c r="Q154" s="1" t="e">
        <f>P154-'ВЕРНАЯ на АВГУСТ'!P154</f>
        <v>#REF!</v>
      </c>
    </row>
    <row r="155" spans="1:17" ht="24">
      <c r="A155" s="266"/>
      <c r="B155" s="266"/>
      <c r="C155" s="9" t="s">
        <v>8</v>
      </c>
      <c r="D155" s="10">
        <f t="shared" si="17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  <c r="Q155" s="1" t="e">
        <f>P155-'ВЕРНАЯ на АВГУСТ'!P155</f>
        <v>#REF!</v>
      </c>
    </row>
    <row r="156" spans="1:17" ht="24">
      <c r="A156" s="266"/>
      <c r="B156" s="266"/>
      <c r="C156" s="9" t="s">
        <v>9</v>
      </c>
      <c r="D156" s="10">
        <f t="shared" si="17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  <c r="Q156" s="1" t="e">
        <f>P156-'ВЕРНАЯ на АВГУСТ'!P156</f>
        <v>#REF!</v>
      </c>
    </row>
    <row r="157" spans="1:17" ht="36">
      <c r="A157" s="266"/>
      <c r="B157" s="266"/>
      <c r="C157" s="9" t="s">
        <v>10</v>
      </c>
      <c r="D157" s="10">
        <f t="shared" si="17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  <c r="Q157" s="1" t="e">
        <f>P157-'ВЕРНАЯ на АВГУСТ'!P157</f>
        <v>#REF!</v>
      </c>
    </row>
    <row r="158" spans="1:17">
      <c r="A158" s="9"/>
      <c r="B158" s="9"/>
      <c r="C158" s="9"/>
      <c r="D158" s="10">
        <f t="shared" si="17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  <c r="Q158" s="1" t="e">
        <f>P158-'ВЕРНАЯ на АВГУСТ'!P158</f>
        <v>#REF!</v>
      </c>
    </row>
    <row r="159" spans="1:17">
      <c r="A159" s="266" t="s">
        <v>38</v>
      </c>
      <c r="B159" s="266" t="s">
        <v>13</v>
      </c>
      <c r="C159" s="9" t="s">
        <v>6</v>
      </c>
      <c r="D159" s="20">
        <f t="shared" si="17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24" t="e">
        <f>L159-#REF!</f>
        <v>#REF!</v>
      </c>
      <c r="Q159" s="1" t="e">
        <f>P159-'ВЕРНАЯ на АВГУСТ'!P159</f>
        <v>#REF!</v>
      </c>
    </row>
    <row r="160" spans="1:17">
      <c r="A160" s="266"/>
      <c r="B160" s="266"/>
      <c r="C160" s="9" t="s">
        <v>7</v>
      </c>
      <c r="D160" s="20">
        <f t="shared" si="17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</f>
        <v>500</v>
      </c>
      <c r="M160" s="10">
        <v>500</v>
      </c>
      <c r="N160" s="10">
        <v>500</v>
      </c>
      <c r="O160" s="10">
        <v>500</v>
      </c>
      <c r="P160" s="24" t="e">
        <f>L160-#REF!</f>
        <v>#REF!</v>
      </c>
      <c r="Q160" s="1" t="e">
        <f>P160-'ВЕРНАЯ на АВГУСТ'!P160</f>
        <v>#REF!</v>
      </c>
    </row>
    <row r="161" spans="1:17" ht="24">
      <c r="A161" s="266"/>
      <c r="B161" s="266"/>
      <c r="C161" s="9" t="s">
        <v>8</v>
      </c>
      <c r="D161" s="10">
        <f t="shared" si="17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  <c r="Q161" s="1" t="e">
        <f>P161-'ВЕРНАЯ на АВГУСТ'!P161</f>
        <v>#REF!</v>
      </c>
    </row>
    <row r="162" spans="1:17" ht="24">
      <c r="A162" s="266"/>
      <c r="B162" s="266"/>
      <c r="C162" s="9" t="s">
        <v>9</v>
      </c>
      <c r="D162" s="10">
        <f t="shared" si="17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  <c r="Q162" s="1" t="e">
        <f>P162-'ВЕРНАЯ на АВГУСТ'!P162</f>
        <v>#REF!</v>
      </c>
    </row>
    <row r="163" spans="1:17" ht="36">
      <c r="A163" s="266"/>
      <c r="B163" s="266"/>
      <c r="C163" s="9" t="s">
        <v>10</v>
      </c>
      <c r="D163" s="10">
        <f t="shared" si="17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  <c r="Q163" s="1" t="e">
        <f>P163-'ВЕРНАЯ на АВГУСТ'!P163</f>
        <v>#REF!</v>
      </c>
    </row>
    <row r="164" spans="1:17">
      <c r="A164" s="9"/>
      <c r="B164" s="9"/>
      <c r="C164" s="9"/>
      <c r="D164" s="10">
        <f t="shared" si="17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  <c r="Q164" s="1" t="e">
        <f>P164-'ВЕРНАЯ на АВГУСТ'!P164</f>
        <v>#REF!</v>
      </c>
    </row>
    <row r="165" spans="1:17">
      <c r="A165" s="266" t="s">
        <v>39</v>
      </c>
      <c r="B165" s="266" t="s">
        <v>13</v>
      </c>
      <c r="C165" s="9" t="s">
        <v>6</v>
      </c>
      <c r="D165" s="20">
        <f t="shared" si="17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24" t="e">
        <f>L165-#REF!</f>
        <v>#REF!</v>
      </c>
      <c r="Q165" s="1" t="e">
        <f>P165-'ВЕРНАЯ на АВГУСТ'!P165</f>
        <v>#REF!</v>
      </c>
    </row>
    <row r="166" spans="1:17">
      <c r="A166" s="266"/>
      <c r="B166" s="266"/>
      <c r="C166" s="9" t="s">
        <v>7</v>
      </c>
      <c r="D166" s="20">
        <f t="shared" si="17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</f>
        <v>850</v>
      </c>
      <c r="M166" s="10">
        <v>850</v>
      </c>
      <c r="N166" s="10">
        <v>850</v>
      </c>
      <c r="O166" s="10">
        <v>850</v>
      </c>
      <c r="P166" s="24" t="e">
        <f>L166-#REF!</f>
        <v>#REF!</v>
      </c>
      <c r="Q166" s="1" t="e">
        <f>P166-'ВЕРНАЯ на АВГУСТ'!P166</f>
        <v>#REF!</v>
      </c>
    </row>
    <row r="167" spans="1:17" ht="24">
      <c r="A167" s="266"/>
      <c r="B167" s="266"/>
      <c r="C167" s="9" t="s">
        <v>8</v>
      </c>
      <c r="D167" s="10">
        <f t="shared" si="17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  <c r="Q167" s="1" t="e">
        <f>P167-'ВЕРНАЯ на АВГУСТ'!P167</f>
        <v>#REF!</v>
      </c>
    </row>
    <row r="168" spans="1:17" ht="24">
      <c r="A168" s="266"/>
      <c r="B168" s="266"/>
      <c r="C168" s="9" t="s">
        <v>9</v>
      </c>
      <c r="D168" s="10">
        <f t="shared" si="17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  <c r="Q168" s="1" t="e">
        <f>P168-'ВЕРНАЯ на АВГУСТ'!P168</f>
        <v>#REF!</v>
      </c>
    </row>
    <row r="169" spans="1:17" ht="36">
      <c r="A169" s="266"/>
      <c r="B169" s="266"/>
      <c r="C169" s="9" t="s">
        <v>10</v>
      </c>
      <c r="D169" s="10">
        <f t="shared" si="17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  <c r="Q169" s="1" t="e">
        <f>P169-'ВЕРНАЯ на АВГУСТ'!P169</f>
        <v>#REF!</v>
      </c>
    </row>
    <row r="170" spans="1:17">
      <c r="A170" s="9"/>
      <c r="B170" s="9"/>
      <c r="C170" s="9"/>
      <c r="D170" s="10">
        <f t="shared" si="17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  <c r="Q170" s="1" t="e">
        <f>P170-'ВЕРНАЯ на АВГУСТ'!P170</f>
        <v>#REF!</v>
      </c>
    </row>
    <row r="171" spans="1:17">
      <c r="A171" s="268" t="s">
        <v>40</v>
      </c>
      <c r="B171" s="266"/>
      <c r="C171" s="9" t="s">
        <v>6</v>
      </c>
      <c r="D171" s="10">
        <f t="shared" si="17"/>
        <v>5652986.8000000007</v>
      </c>
      <c r="E171" s="10">
        <f t="shared" ref="E171:O176" si="18">E177+E183+E189+E195+E201</f>
        <v>517680.10000000003</v>
      </c>
      <c r="F171" s="10">
        <f t="shared" si="18"/>
        <v>163067.6</v>
      </c>
      <c r="G171" s="10">
        <f t="shared" si="18"/>
        <v>177286.9</v>
      </c>
      <c r="H171" s="10">
        <f t="shared" si="18"/>
        <v>253380.30000000002</v>
      </c>
      <c r="I171" s="10">
        <f t="shared" si="18"/>
        <v>528195.5</v>
      </c>
      <c r="J171" s="10">
        <f t="shared" si="18"/>
        <v>566369.9</v>
      </c>
      <c r="K171" s="10">
        <f t="shared" si="18"/>
        <v>582871.19999999995</v>
      </c>
      <c r="L171" s="15">
        <f t="shared" si="18"/>
        <v>739425.60000000009</v>
      </c>
      <c r="M171" s="10">
        <f t="shared" si="18"/>
        <v>706881.4</v>
      </c>
      <c r="N171" s="10">
        <f t="shared" si="18"/>
        <v>714735.70000000007</v>
      </c>
      <c r="O171" s="10">
        <f t="shared" si="18"/>
        <v>703092.60000000009</v>
      </c>
      <c r="P171" s="12" t="e">
        <f>L171-#REF!</f>
        <v>#REF!</v>
      </c>
      <c r="Q171" s="1" t="e">
        <f>P171-'ВЕРНАЯ на АВГУСТ'!P171</f>
        <v>#REF!</v>
      </c>
    </row>
    <row r="172" spans="1:17">
      <c r="A172" s="268"/>
      <c r="B172" s="266"/>
      <c r="C172" s="9" t="s">
        <v>7</v>
      </c>
      <c r="D172" s="10">
        <f t="shared" si="17"/>
        <v>1091251.2000000002</v>
      </c>
      <c r="E172" s="10">
        <f t="shared" si="18"/>
        <v>92446.399999999994</v>
      </c>
      <c r="F172" s="10">
        <f t="shared" si="18"/>
        <v>84532.9</v>
      </c>
      <c r="G172" s="10">
        <f t="shared" si="18"/>
        <v>80647.700000000012</v>
      </c>
      <c r="H172" s="10">
        <f t="shared" si="18"/>
        <v>81228.399999999994</v>
      </c>
      <c r="I172" s="10">
        <f t="shared" si="18"/>
        <v>82283.5</v>
      </c>
      <c r="J172" s="10">
        <f t="shared" si="18"/>
        <v>96492.200000000012</v>
      </c>
      <c r="K172" s="10">
        <f t="shared" si="18"/>
        <v>101202.9</v>
      </c>
      <c r="L172" s="15">
        <f t="shared" si="18"/>
        <v>117954.3</v>
      </c>
      <c r="M172" s="10">
        <f t="shared" si="18"/>
        <v>118154.3</v>
      </c>
      <c r="N172" s="10">
        <f t="shared" si="18"/>
        <v>118154.3</v>
      </c>
      <c r="O172" s="10">
        <f t="shared" si="18"/>
        <v>118154.3</v>
      </c>
      <c r="P172" s="12" t="e">
        <f>L172-#REF!</f>
        <v>#REF!</v>
      </c>
      <c r="Q172" s="1" t="e">
        <f>P172-'ВЕРНАЯ на АВГУСТ'!P172</f>
        <v>#REF!</v>
      </c>
    </row>
    <row r="173" spans="1:17" ht="24">
      <c r="A173" s="268"/>
      <c r="B173" s="266"/>
      <c r="C173" s="9" t="s">
        <v>8</v>
      </c>
      <c r="D173" s="10">
        <f t="shared" si="17"/>
        <v>29633.7</v>
      </c>
      <c r="E173" s="10">
        <f t="shared" si="18"/>
        <v>3349.8</v>
      </c>
      <c r="F173" s="10">
        <f t="shared" si="18"/>
        <v>3479.9</v>
      </c>
      <c r="G173" s="10">
        <f t="shared" si="18"/>
        <v>3222</v>
      </c>
      <c r="H173" s="10">
        <f t="shared" si="18"/>
        <v>4462.3999999999996</v>
      </c>
      <c r="I173" s="10">
        <f t="shared" si="18"/>
        <v>4757.8999999999996</v>
      </c>
      <c r="J173" s="10">
        <f t="shared" si="18"/>
        <v>4975.5</v>
      </c>
      <c r="K173" s="10">
        <f t="shared" si="18"/>
        <v>5386.2</v>
      </c>
      <c r="L173" s="15">
        <f t="shared" si="18"/>
        <v>0</v>
      </c>
      <c r="M173" s="10">
        <f t="shared" si="18"/>
        <v>0</v>
      </c>
      <c r="N173" s="10">
        <f t="shared" si="18"/>
        <v>0</v>
      </c>
      <c r="O173" s="10">
        <f t="shared" si="18"/>
        <v>0</v>
      </c>
      <c r="P173" s="12" t="e">
        <f>L173-#REF!</f>
        <v>#REF!</v>
      </c>
      <c r="Q173" s="1" t="e">
        <f>P173-'ВЕРНАЯ на АВГУСТ'!P173</f>
        <v>#REF!</v>
      </c>
    </row>
    <row r="174" spans="1:17" ht="24">
      <c r="A174" s="268"/>
      <c r="B174" s="266"/>
      <c r="C174" s="9" t="s">
        <v>9</v>
      </c>
      <c r="D174" s="10">
        <f t="shared" si="17"/>
        <v>4510501.0999999996</v>
      </c>
      <c r="E174" s="10">
        <f t="shared" si="18"/>
        <v>420511.9</v>
      </c>
      <c r="F174" s="10">
        <f t="shared" si="18"/>
        <v>73621.100000000006</v>
      </c>
      <c r="G174" s="10">
        <f t="shared" si="18"/>
        <v>92969.8</v>
      </c>
      <c r="H174" s="10">
        <f t="shared" si="18"/>
        <v>167318.70000000001</v>
      </c>
      <c r="I174" s="10">
        <f t="shared" si="18"/>
        <v>426928</v>
      </c>
      <c r="J174" s="10">
        <f t="shared" si="18"/>
        <v>464215.9</v>
      </c>
      <c r="K174" s="10">
        <f t="shared" si="18"/>
        <v>476038.9</v>
      </c>
      <c r="L174" s="15">
        <f t="shared" si="18"/>
        <v>620785</v>
      </c>
      <c r="M174" s="10">
        <f t="shared" si="18"/>
        <v>588027.1</v>
      </c>
      <c r="N174" s="10">
        <f t="shared" si="18"/>
        <v>595871.4</v>
      </c>
      <c r="O174" s="10">
        <f t="shared" si="18"/>
        <v>584213.30000000005</v>
      </c>
      <c r="P174" s="12" t="e">
        <f>L174-#REF!</f>
        <v>#REF!</v>
      </c>
      <c r="Q174" s="1" t="e">
        <f>P174-'ВЕРНАЯ на АВГУСТ'!P174</f>
        <v>#REF!</v>
      </c>
    </row>
    <row r="175" spans="1:17" ht="36">
      <c r="A175" s="268"/>
      <c r="B175" s="266"/>
      <c r="C175" s="9" t="s">
        <v>10</v>
      </c>
      <c r="D175" s="10">
        <f t="shared" si="17"/>
        <v>21600.799999999999</v>
      </c>
      <c r="E175" s="10">
        <f t="shared" si="18"/>
        <v>1372</v>
      </c>
      <c r="F175" s="10">
        <f t="shared" si="18"/>
        <v>1433.7</v>
      </c>
      <c r="G175" s="10">
        <f t="shared" si="18"/>
        <v>447.4</v>
      </c>
      <c r="H175" s="10">
        <f t="shared" si="18"/>
        <v>370.8</v>
      </c>
      <c r="I175" s="10">
        <f t="shared" si="18"/>
        <v>14226.1</v>
      </c>
      <c r="J175" s="10">
        <f t="shared" si="18"/>
        <v>686.3</v>
      </c>
      <c r="K175" s="10">
        <f t="shared" si="18"/>
        <v>243.2</v>
      </c>
      <c r="L175" s="15">
        <f t="shared" si="18"/>
        <v>686.3</v>
      </c>
      <c r="M175" s="10">
        <f t="shared" si="18"/>
        <v>700</v>
      </c>
      <c r="N175" s="10">
        <f t="shared" si="18"/>
        <v>710</v>
      </c>
      <c r="O175" s="10">
        <f t="shared" si="18"/>
        <v>725</v>
      </c>
      <c r="P175" s="12" t="e">
        <f>L175-#REF!</f>
        <v>#REF!</v>
      </c>
      <c r="Q175" s="1" t="e">
        <f>P175-'ВЕРНАЯ на АВГУСТ'!P175</f>
        <v>#REF!</v>
      </c>
    </row>
    <row r="176" spans="1:17">
      <c r="A176" s="11"/>
      <c r="B176" s="9"/>
      <c r="C176" s="9"/>
      <c r="D176" s="10">
        <f t="shared" si="17"/>
        <v>0</v>
      </c>
      <c r="E176" s="10">
        <f t="shared" si="18"/>
        <v>0</v>
      </c>
      <c r="F176" s="10">
        <f t="shared" si="18"/>
        <v>0</v>
      </c>
      <c r="G176" s="10">
        <f t="shared" si="18"/>
        <v>0</v>
      </c>
      <c r="H176" s="10">
        <f t="shared" si="18"/>
        <v>0</v>
      </c>
      <c r="I176" s="10">
        <f t="shared" si="18"/>
        <v>0</v>
      </c>
      <c r="J176" s="10">
        <f t="shared" si="18"/>
        <v>0</v>
      </c>
      <c r="K176" s="10">
        <f t="shared" si="18"/>
        <v>0</v>
      </c>
      <c r="L176" s="15">
        <f t="shared" si="18"/>
        <v>0</v>
      </c>
      <c r="M176" s="10">
        <f t="shared" si="18"/>
        <v>0</v>
      </c>
      <c r="N176" s="10">
        <f t="shared" si="18"/>
        <v>0</v>
      </c>
      <c r="O176" s="10">
        <f t="shared" si="18"/>
        <v>0</v>
      </c>
      <c r="P176" s="12" t="e">
        <f>L176-#REF!</f>
        <v>#REF!</v>
      </c>
      <c r="Q176" s="1" t="e">
        <f>P176-'ВЕРНАЯ на АВГУСТ'!P176</f>
        <v>#REF!</v>
      </c>
    </row>
    <row r="177" spans="1:17">
      <c r="A177" s="266" t="s">
        <v>41</v>
      </c>
      <c r="B177" s="266" t="s">
        <v>21</v>
      </c>
      <c r="C177" s="9" t="s">
        <v>6</v>
      </c>
      <c r="D177" s="20">
        <f t="shared" si="17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24" t="e">
        <f>L177-#REF!</f>
        <v>#REF!</v>
      </c>
      <c r="Q177" s="1" t="e">
        <f>P177-'ВЕРНАЯ на АВГУСТ'!P177</f>
        <v>#REF!</v>
      </c>
    </row>
    <row r="178" spans="1:17">
      <c r="A178" s="266"/>
      <c r="B178" s="266"/>
      <c r="C178" s="9" t="s">
        <v>7</v>
      </c>
      <c r="D178" s="20">
        <f t="shared" si="17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</f>
        <v>114304.3</v>
      </c>
      <c r="M178" s="10">
        <v>114504.3</v>
      </c>
      <c r="N178" s="10">
        <v>114504.3</v>
      </c>
      <c r="O178" s="10">
        <v>114504.3</v>
      </c>
      <c r="P178" s="8" t="e">
        <f>L178-#REF!</f>
        <v>#REF!</v>
      </c>
      <c r="Q178" s="1" t="e">
        <f>P178-'ВЕРНАЯ на АВГУСТ'!P178</f>
        <v>#REF!</v>
      </c>
    </row>
    <row r="179" spans="1:17" ht="24">
      <c r="A179" s="266"/>
      <c r="B179" s="266"/>
      <c r="C179" s="9" t="s">
        <v>8</v>
      </c>
      <c r="D179" s="10">
        <f t="shared" si="17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  <c r="Q179" s="1" t="e">
        <f>P179-'ВЕРНАЯ на АВГУСТ'!P179</f>
        <v>#REF!</v>
      </c>
    </row>
    <row r="180" spans="1:17" ht="24">
      <c r="A180" s="266"/>
      <c r="B180" s="266"/>
      <c r="C180" s="9" t="s">
        <v>9</v>
      </c>
      <c r="D180" s="10">
        <f t="shared" si="17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  <c r="Q180" s="1" t="e">
        <f>P180-'ВЕРНАЯ на АВГУСТ'!P180</f>
        <v>#REF!</v>
      </c>
    </row>
    <row r="181" spans="1:17" ht="36">
      <c r="A181" s="266"/>
      <c r="B181" s="266"/>
      <c r="C181" s="9" t="s">
        <v>10</v>
      </c>
      <c r="D181" s="10">
        <f t="shared" si="17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  <c r="Q181" s="1" t="e">
        <f>P181-'ВЕРНАЯ на АВГУСТ'!P181</f>
        <v>#REF!</v>
      </c>
    </row>
    <row r="182" spans="1:17">
      <c r="A182" s="9"/>
      <c r="B182" s="9"/>
      <c r="C182" s="9"/>
      <c r="D182" s="10">
        <f t="shared" si="17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  <c r="Q182" s="1" t="e">
        <f>P182-'ВЕРНАЯ на АВГУСТ'!P182</f>
        <v>#REF!</v>
      </c>
    </row>
    <row r="183" spans="1:17">
      <c r="A183" s="266" t="s">
        <v>42</v>
      </c>
      <c r="B183" s="266" t="s">
        <v>13</v>
      </c>
      <c r="C183" s="9" t="s">
        <v>6</v>
      </c>
      <c r="D183" s="20">
        <f t="shared" si="17"/>
        <v>16161.5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0">
        <f>L184+L185+L186+L187+L188</f>
        <v>1000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4" t="e">
        <f>L183-#REF!</f>
        <v>#REF!</v>
      </c>
      <c r="Q183" s="1" t="e">
        <f>P183-'ВЕРНАЯ на АВГУСТ'!P183</f>
        <v>#REF!</v>
      </c>
    </row>
    <row r="184" spans="1:17">
      <c r="A184" s="266"/>
      <c r="B184" s="266"/>
      <c r="C184" s="9" t="s">
        <v>7</v>
      </c>
      <c r="D184" s="20">
        <f t="shared" si="17"/>
        <v>12436.6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0">
        <f>1000</f>
        <v>1000</v>
      </c>
      <c r="M184" s="10">
        <v>1000</v>
      </c>
      <c r="N184" s="10">
        <v>1000</v>
      </c>
      <c r="O184" s="10">
        <v>1000</v>
      </c>
      <c r="P184" s="24" t="e">
        <f>L184-#REF!</f>
        <v>#REF!</v>
      </c>
      <c r="Q184" s="1" t="e">
        <f>P184-'ВЕРНАЯ на АВГУСТ'!P184</f>
        <v>#REF!</v>
      </c>
    </row>
    <row r="185" spans="1:17" ht="24">
      <c r="A185" s="266"/>
      <c r="B185" s="266"/>
      <c r="C185" s="9" t="s">
        <v>8</v>
      </c>
      <c r="D185" s="10">
        <f t="shared" si="17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  <c r="Q185" s="1" t="e">
        <f>P185-'ВЕРНАЯ на АВГУСТ'!P185</f>
        <v>#REF!</v>
      </c>
    </row>
    <row r="186" spans="1:17" ht="24">
      <c r="A186" s="266"/>
      <c r="B186" s="266"/>
      <c r="C186" s="9" t="s">
        <v>9</v>
      </c>
      <c r="D186" s="10">
        <f t="shared" si="17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  <c r="Q186" s="1" t="e">
        <f>P186-'ВЕРНАЯ на АВГУСТ'!P186</f>
        <v>#REF!</v>
      </c>
    </row>
    <row r="187" spans="1:17" ht="36">
      <c r="A187" s="266"/>
      <c r="B187" s="266"/>
      <c r="C187" s="9" t="s">
        <v>10</v>
      </c>
      <c r="D187" s="10">
        <f t="shared" si="17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  <c r="Q187" s="1" t="e">
        <f>P187-'ВЕРНАЯ на АВГУСТ'!P187</f>
        <v>#REF!</v>
      </c>
    </row>
    <row r="188" spans="1:17">
      <c r="A188" s="9"/>
      <c r="B188" s="9"/>
      <c r="C188" s="9"/>
      <c r="D188" s="10">
        <f t="shared" si="17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  <c r="Q188" s="1" t="e">
        <f>P188-'ВЕРНАЯ на АВГУСТ'!P188</f>
        <v>#REF!</v>
      </c>
    </row>
    <row r="189" spans="1:17">
      <c r="A189" s="266" t="s">
        <v>43</v>
      </c>
      <c r="B189" s="266" t="s">
        <v>13</v>
      </c>
      <c r="C189" s="9" t="s">
        <v>6</v>
      </c>
      <c r="D189" s="10">
        <f t="shared" si="17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  <c r="Q189" s="1" t="e">
        <f>P189-'ВЕРНАЯ на АВГУСТ'!P189</f>
        <v>#REF!</v>
      </c>
    </row>
    <row r="190" spans="1:17">
      <c r="A190" s="266"/>
      <c r="B190" s="266"/>
      <c r="C190" s="9" t="s">
        <v>7</v>
      </c>
      <c r="D190" s="10">
        <f t="shared" si="17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  <c r="Q190" s="1" t="e">
        <f>P190-'ВЕРНАЯ на АВГУСТ'!P190</f>
        <v>#REF!</v>
      </c>
    </row>
    <row r="191" spans="1:17" ht="24">
      <c r="A191" s="266"/>
      <c r="B191" s="266"/>
      <c r="C191" s="9" t="s">
        <v>8</v>
      </c>
      <c r="D191" s="10">
        <f t="shared" si="17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  <c r="Q191" s="1" t="e">
        <f>P191-'ВЕРНАЯ на АВГУСТ'!P191</f>
        <v>#REF!</v>
      </c>
    </row>
    <row r="192" spans="1:17" ht="24">
      <c r="A192" s="266"/>
      <c r="B192" s="266"/>
      <c r="C192" s="9" t="s">
        <v>9</v>
      </c>
      <c r="D192" s="10">
        <f t="shared" si="17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  <c r="Q192" s="1" t="e">
        <f>P192-'ВЕРНАЯ на АВГУСТ'!P192</f>
        <v>#REF!</v>
      </c>
    </row>
    <row r="193" spans="1:17" ht="36">
      <c r="A193" s="266"/>
      <c r="B193" s="266"/>
      <c r="C193" s="9" t="s">
        <v>10</v>
      </c>
      <c r="D193" s="10">
        <f t="shared" si="17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  <c r="Q193" s="1" t="e">
        <f>P193-'ВЕРНАЯ на АВГУСТ'!P193</f>
        <v>#REF!</v>
      </c>
    </row>
    <row r="194" spans="1:17">
      <c r="A194" s="9"/>
      <c r="B194" s="9"/>
      <c r="C194" s="9"/>
      <c r="D194" s="10">
        <f t="shared" si="17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  <c r="Q194" s="1" t="e">
        <f>P194-'ВЕРНАЯ на АВГУСТ'!P194</f>
        <v>#REF!</v>
      </c>
    </row>
    <row r="195" spans="1:17">
      <c r="A195" s="266" t="s">
        <v>44</v>
      </c>
      <c r="B195" s="266" t="s">
        <v>13</v>
      </c>
      <c r="C195" s="9" t="s">
        <v>6</v>
      </c>
      <c r="D195" s="20">
        <f t="shared" si="17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20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24" t="e">
        <f>L195-#REF!</f>
        <v>#REF!</v>
      </c>
      <c r="Q195" s="1" t="e">
        <f>P195-'ВЕРНАЯ на АВГУСТ'!P195</f>
        <v>#REF!</v>
      </c>
    </row>
    <row r="196" spans="1:17">
      <c r="A196" s="266"/>
      <c r="B196" s="266"/>
      <c r="C196" s="9" t="s">
        <v>7</v>
      </c>
      <c r="D196" s="20">
        <f t="shared" si="17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20">
        <f>185</f>
        <v>185</v>
      </c>
      <c r="M196" s="10">
        <v>185</v>
      </c>
      <c r="N196" s="10">
        <v>185</v>
      </c>
      <c r="O196" s="10">
        <v>185</v>
      </c>
      <c r="P196" s="24" t="e">
        <f>L196-#REF!</f>
        <v>#REF!</v>
      </c>
      <c r="Q196" s="1" t="e">
        <f>P196-'ВЕРНАЯ на АВГУСТ'!P196</f>
        <v>#REF!</v>
      </c>
    </row>
    <row r="197" spans="1:17" ht="24">
      <c r="A197" s="266"/>
      <c r="B197" s="266"/>
      <c r="C197" s="9" t="s">
        <v>8</v>
      </c>
      <c r="D197" s="10">
        <f t="shared" si="17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  <c r="Q197" s="1" t="e">
        <f>P197-'ВЕРНАЯ на АВГУСТ'!P197</f>
        <v>#REF!</v>
      </c>
    </row>
    <row r="198" spans="1:17" ht="24">
      <c r="A198" s="266"/>
      <c r="B198" s="266"/>
      <c r="C198" s="9" t="s">
        <v>9</v>
      </c>
      <c r="D198" s="10">
        <f t="shared" si="17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  <c r="Q198" s="1" t="e">
        <f>P198-'ВЕРНАЯ на АВГУСТ'!P198</f>
        <v>#REF!</v>
      </c>
    </row>
    <row r="199" spans="1:17" ht="36">
      <c r="A199" s="266"/>
      <c r="B199" s="266"/>
      <c r="C199" s="9" t="s">
        <v>10</v>
      </c>
      <c r="D199" s="10">
        <f t="shared" si="17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  <c r="Q199" s="1" t="e">
        <f>P199-'ВЕРНАЯ на АВГУСТ'!P199</f>
        <v>#REF!</v>
      </c>
    </row>
    <row r="200" spans="1:17">
      <c r="A200" s="9"/>
      <c r="B200" s="9"/>
      <c r="C200" s="9"/>
      <c r="D200" s="10">
        <f t="shared" si="17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  <c r="Q200" s="1" t="e">
        <f>P200-'ВЕРНАЯ на АВГУСТ'!P200</f>
        <v>#REF!</v>
      </c>
    </row>
    <row r="201" spans="1:17">
      <c r="A201" s="266" t="s">
        <v>45</v>
      </c>
      <c r="B201" s="266" t="s">
        <v>13</v>
      </c>
      <c r="C201" s="9" t="s">
        <v>6</v>
      </c>
      <c r="D201" s="10">
        <f t="shared" si="17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  <c r="Q201" s="1" t="e">
        <f>P201-'ВЕРНАЯ на АВГУСТ'!P201</f>
        <v>#REF!</v>
      </c>
    </row>
    <row r="202" spans="1:17">
      <c r="A202" s="266"/>
      <c r="B202" s="266"/>
      <c r="C202" s="9" t="s">
        <v>7</v>
      </c>
      <c r="D202" s="10">
        <f t="shared" si="17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  <c r="Q202" s="1" t="e">
        <f>P202-'ВЕРНАЯ на АВГУСТ'!P202</f>
        <v>#REF!</v>
      </c>
    </row>
    <row r="203" spans="1:17" ht="24">
      <c r="A203" s="266"/>
      <c r="B203" s="266"/>
      <c r="C203" s="9" t="s">
        <v>8</v>
      </c>
      <c r="D203" s="10">
        <f t="shared" si="17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  <c r="Q203" s="1" t="e">
        <f>P203-'ВЕРНАЯ на АВГУСТ'!P203</f>
        <v>#REF!</v>
      </c>
    </row>
    <row r="204" spans="1:17" ht="24">
      <c r="A204" s="266"/>
      <c r="B204" s="266"/>
      <c r="C204" s="9" t="s">
        <v>9</v>
      </c>
      <c r="D204" s="10">
        <f t="shared" si="17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  <c r="Q204" s="1" t="e">
        <f>P204-'ВЕРНАЯ на АВГУСТ'!P204</f>
        <v>#REF!</v>
      </c>
    </row>
    <row r="205" spans="1:17" ht="36">
      <c r="A205" s="266"/>
      <c r="B205" s="266"/>
      <c r="C205" s="9" t="s">
        <v>10</v>
      </c>
      <c r="D205" s="10">
        <f t="shared" si="17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  <c r="Q205" s="1" t="e">
        <f>P205-'ВЕРНАЯ на АВГУСТ'!P205</f>
        <v>#REF!</v>
      </c>
    </row>
    <row r="206" spans="1:17">
      <c r="A206" s="9"/>
      <c r="B206" s="9"/>
      <c r="C206" s="9"/>
      <c r="D206" s="10">
        <f t="shared" ref="D206:D269" si="19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  <c r="Q206" s="1" t="e">
        <f>P206-'ВЕРНАЯ на АВГУСТ'!P206</f>
        <v>#REF!</v>
      </c>
    </row>
    <row r="207" spans="1:17">
      <c r="A207" s="268" t="s">
        <v>46</v>
      </c>
      <c r="B207" s="266"/>
      <c r="C207" s="9" t="s">
        <v>6</v>
      </c>
      <c r="D207" s="10">
        <f t="shared" si="19"/>
        <v>13019926</v>
      </c>
      <c r="E207" s="10">
        <f t="shared" ref="E207:O212" si="20">E213+E219+E225+E231+E237</f>
        <v>955782.9</v>
      </c>
      <c r="F207" s="10">
        <f t="shared" si="20"/>
        <v>428365.8</v>
      </c>
      <c r="G207" s="10">
        <f t="shared" si="20"/>
        <v>467737.9</v>
      </c>
      <c r="H207" s="10">
        <f t="shared" si="20"/>
        <v>574993</v>
      </c>
      <c r="I207" s="10">
        <f t="shared" si="20"/>
        <v>1224764.2</v>
      </c>
      <c r="J207" s="10">
        <f t="shared" si="20"/>
        <v>1346216.6</v>
      </c>
      <c r="K207" s="10">
        <f t="shared" si="20"/>
        <v>1431019.7</v>
      </c>
      <c r="L207" s="15">
        <f t="shared" si="20"/>
        <v>1665368.4</v>
      </c>
      <c r="M207" s="10">
        <f t="shared" si="20"/>
        <v>1644927.2999999998</v>
      </c>
      <c r="N207" s="10">
        <f t="shared" si="20"/>
        <v>1652950</v>
      </c>
      <c r="O207" s="10">
        <f t="shared" si="20"/>
        <v>1627800.2</v>
      </c>
      <c r="P207" s="12" t="e">
        <f>L207-#REF!</f>
        <v>#REF!</v>
      </c>
      <c r="Q207" s="1" t="e">
        <f>P207-'ВЕРНАЯ на АВГУСТ'!P207</f>
        <v>#REF!</v>
      </c>
    </row>
    <row r="208" spans="1:17">
      <c r="A208" s="268"/>
      <c r="B208" s="266"/>
      <c r="C208" s="9" t="s">
        <v>7</v>
      </c>
      <c r="D208" s="10">
        <f t="shared" si="19"/>
        <v>5199469.4000000004</v>
      </c>
      <c r="E208" s="10">
        <f t="shared" si="20"/>
        <v>295707.5</v>
      </c>
      <c r="F208" s="10">
        <f t="shared" si="20"/>
        <v>292345.3</v>
      </c>
      <c r="G208" s="10">
        <f t="shared" si="20"/>
        <v>280742.60000000003</v>
      </c>
      <c r="H208" s="10">
        <f t="shared" si="20"/>
        <v>283733.59999999998</v>
      </c>
      <c r="I208" s="10">
        <f t="shared" si="20"/>
        <v>295585.90000000002</v>
      </c>
      <c r="J208" s="10">
        <f t="shared" si="20"/>
        <v>335018.09999999998</v>
      </c>
      <c r="K208" s="10">
        <f t="shared" si="20"/>
        <v>480964.1</v>
      </c>
      <c r="L208" s="15">
        <f t="shared" si="20"/>
        <v>734590.5</v>
      </c>
      <c r="M208" s="10">
        <f t="shared" si="20"/>
        <v>733471</v>
      </c>
      <c r="N208" s="10">
        <f t="shared" si="20"/>
        <v>733655.4</v>
      </c>
      <c r="O208" s="10">
        <f t="shared" si="20"/>
        <v>733655.4</v>
      </c>
      <c r="P208" s="12" t="e">
        <f>L208-#REF!</f>
        <v>#REF!</v>
      </c>
      <c r="Q208" s="1" t="e">
        <f>P208-'ВЕРНАЯ на АВГУСТ'!P208</f>
        <v>#REF!</v>
      </c>
    </row>
    <row r="209" spans="1:17" ht="24">
      <c r="A209" s="268"/>
      <c r="B209" s="266"/>
      <c r="C209" s="9" t="s">
        <v>8</v>
      </c>
      <c r="D209" s="10">
        <f t="shared" si="19"/>
        <v>0</v>
      </c>
      <c r="E209" s="10">
        <f t="shared" si="20"/>
        <v>0</v>
      </c>
      <c r="F209" s="10">
        <f t="shared" si="20"/>
        <v>0</v>
      </c>
      <c r="G209" s="10">
        <f t="shared" si="20"/>
        <v>0</v>
      </c>
      <c r="H209" s="10">
        <f t="shared" si="20"/>
        <v>0</v>
      </c>
      <c r="I209" s="10">
        <f t="shared" si="20"/>
        <v>0</v>
      </c>
      <c r="J209" s="10">
        <f t="shared" si="20"/>
        <v>0</v>
      </c>
      <c r="K209" s="10">
        <f t="shared" si="20"/>
        <v>0</v>
      </c>
      <c r="L209" s="15">
        <f t="shared" si="20"/>
        <v>0</v>
      </c>
      <c r="M209" s="10">
        <f t="shared" si="20"/>
        <v>0</v>
      </c>
      <c r="N209" s="10">
        <f t="shared" si="20"/>
        <v>0</v>
      </c>
      <c r="O209" s="10">
        <f t="shared" si="20"/>
        <v>0</v>
      </c>
      <c r="P209" s="12" t="e">
        <f>L209-#REF!</f>
        <v>#REF!</v>
      </c>
      <c r="Q209" s="1" t="e">
        <f>P209-'ВЕРНАЯ на АВГУСТ'!P209</f>
        <v>#REF!</v>
      </c>
    </row>
    <row r="210" spans="1:17" ht="24">
      <c r="A210" s="268"/>
      <c r="B210" s="266"/>
      <c r="C210" s="9" t="s">
        <v>9</v>
      </c>
      <c r="D210" s="10">
        <f t="shared" si="19"/>
        <v>7641115.4000000004</v>
      </c>
      <c r="E210" s="10">
        <f t="shared" si="20"/>
        <v>654160.4</v>
      </c>
      <c r="F210" s="10">
        <f t="shared" si="20"/>
        <v>129839.3</v>
      </c>
      <c r="G210" s="10">
        <f t="shared" si="20"/>
        <v>176745.3</v>
      </c>
      <c r="H210" s="10">
        <f t="shared" si="20"/>
        <v>278101.59999999998</v>
      </c>
      <c r="I210" s="10">
        <f t="shared" si="20"/>
        <v>913841.4</v>
      </c>
      <c r="J210" s="10">
        <f t="shared" si="20"/>
        <v>990756.1</v>
      </c>
      <c r="K210" s="10">
        <f t="shared" si="20"/>
        <v>930106.9</v>
      </c>
      <c r="L210" s="15">
        <f t="shared" si="20"/>
        <v>910335.5</v>
      </c>
      <c r="M210" s="10">
        <f t="shared" si="20"/>
        <v>889991.8</v>
      </c>
      <c r="N210" s="10">
        <f t="shared" si="20"/>
        <v>896756.9</v>
      </c>
      <c r="O210" s="10">
        <f t="shared" si="20"/>
        <v>870480.2</v>
      </c>
      <c r="P210" s="12" t="e">
        <f>L210-#REF!</f>
        <v>#REF!</v>
      </c>
      <c r="Q210" s="1" t="e">
        <f>P210-'ВЕРНАЯ на АВГУСТ'!P210</f>
        <v>#REF!</v>
      </c>
    </row>
    <row r="211" spans="1:17" ht="36">
      <c r="A211" s="268"/>
      <c r="B211" s="266"/>
      <c r="C211" s="9" t="s">
        <v>10</v>
      </c>
      <c r="D211" s="10">
        <f t="shared" si="19"/>
        <v>179341.2</v>
      </c>
      <c r="E211" s="10">
        <f t="shared" si="20"/>
        <v>5915</v>
      </c>
      <c r="F211" s="10">
        <f t="shared" si="20"/>
        <v>6181.2</v>
      </c>
      <c r="G211" s="10">
        <f t="shared" si="20"/>
        <v>10250</v>
      </c>
      <c r="H211" s="10">
        <f t="shared" si="20"/>
        <v>13157.8</v>
      </c>
      <c r="I211" s="10">
        <f t="shared" si="20"/>
        <v>15336.9</v>
      </c>
      <c r="J211" s="10">
        <f t="shared" si="20"/>
        <v>20442.400000000001</v>
      </c>
      <c r="K211" s="10">
        <f t="shared" si="20"/>
        <v>19948.7</v>
      </c>
      <c r="L211" s="15">
        <f t="shared" si="20"/>
        <v>20442.400000000001</v>
      </c>
      <c r="M211" s="10">
        <f t="shared" si="20"/>
        <v>21464.5</v>
      </c>
      <c r="N211" s="10">
        <f t="shared" si="20"/>
        <v>22537.7</v>
      </c>
      <c r="O211" s="10">
        <f t="shared" si="20"/>
        <v>23664.6</v>
      </c>
      <c r="P211" s="12" t="e">
        <f>L211-#REF!</f>
        <v>#REF!</v>
      </c>
      <c r="Q211" s="1" t="e">
        <f>P211-'ВЕРНАЯ на АВГУСТ'!P211</f>
        <v>#REF!</v>
      </c>
    </row>
    <row r="212" spans="1:17">
      <c r="A212" s="11"/>
      <c r="B212" s="9"/>
      <c r="C212" s="9"/>
      <c r="D212" s="10">
        <f t="shared" si="19"/>
        <v>0</v>
      </c>
      <c r="E212" s="10">
        <f t="shared" si="20"/>
        <v>0</v>
      </c>
      <c r="F212" s="10">
        <f t="shared" si="20"/>
        <v>0</v>
      </c>
      <c r="G212" s="10">
        <f t="shared" si="20"/>
        <v>0</v>
      </c>
      <c r="H212" s="10">
        <f t="shared" si="20"/>
        <v>0</v>
      </c>
      <c r="I212" s="10">
        <f t="shared" si="20"/>
        <v>0</v>
      </c>
      <c r="J212" s="10">
        <f t="shared" si="20"/>
        <v>0</v>
      </c>
      <c r="K212" s="10">
        <f t="shared" si="20"/>
        <v>0</v>
      </c>
      <c r="L212" s="15">
        <f t="shared" si="20"/>
        <v>0</v>
      </c>
      <c r="M212" s="10">
        <f t="shared" si="20"/>
        <v>0</v>
      </c>
      <c r="N212" s="10">
        <f t="shared" si="20"/>
        <v>0</v>
      </c>
      <c r="O212" s="10">
        <f t="shared" si="20"/>
        <v>0</v>
      </c>
      <c r="P212" s="12" t="e">
        <f>L212-#REF!</f>
        <v>#REF!</v>
      </c>
      <c r="Q212" s="1" t="e">
        <f>P212-'ВЕРНАЯ на АВГУСТ'!P212</f>
        <v>#REF!</v>
      </c>
    </row>
    <row r="213" spans="1:17">
      <c r="A213" s="266" t="s">
        <v>47</v>
      </c>
      <c r="B213" s="266" t="s">
        <v>21</v>
      </c>
      <c r="C213" s="9" t="s">
        <v>6</v>
      </c>
      <c r="D213" s="20">
        <f t="shared" si="19"/>
        <v>12846812.4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1647933.4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4" t="e">
        <f>L213-#REF!</f>
        <v>#REF!</v>
      </c>
      <c r="Q213" s="1" t="e">
        <f>P213-'ВЕРНАЯ на АВГУСТ'!P213</f>
        <v>#REF!</v>
      </c>
    </row>
    <row r="214" spans="1:17">
      <c r="A214" s="266"/>
      <c r="B214" s="266"/>
      <c r="C214" s="9" t="s">
        <v>7</v>
      </c>
      <c r="D214" s="20">
        <f t="shared" si="19"/>
        <v>5026355.8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20">
        <f>716312.6+842.9</f>
        <v>717155.5</v>
      </c>
      <c r="M214" s="10">
        <v>716312.6</v>
      </c>
      <c r="N214" s="10">
        <v>716312.6</v>
      </c>
      <c r="O214" s="10">
        <v>716312.6</v>
      </c>
      <c r="P214" s="24" t="e">
        <f>L214-#REF!</f>
        <v>#REF!</v>
      </c>
      <c r="Q214" s="1" t="e">
        <f>P214-'ВЕРНАЯ на АВГУСТ'!P214</f>
        <v>#REF!</v>
      </c>
    </row>
    <row r="215" spans="1:17" ht="24">
      <c r="A215" s="266"/>
      <c r="B215" s="266"/>
      <c r="C215" s="9" t="s">
        <v>8</v>
      </c>
      <c r="D215" s="10">
        <f t="shared" si="19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  <c r="Q215" s="1" t="e">
        <f>P215-'ВЕРНАЯ на АВГУСТ'!P215</f>
        <v>#REF!</v>
      </c>
    </row>
    <row r="216" spans="1:17" ht="24">
      <c r="A216" s="266"/>
      <c r="B216" s="266"/>
      <c r="C216" s="9" t="s">
        <v>9</v>
      </c>
      <c r="D216" s="10">
        <f t="shared" si="19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  <c r="Q216" s="1" t="e">
        <f>P216-'ВЕРНАЯ на АВГУСТ'!P216</f>
        <v>#REF!</v>
      </c>
    </row>
    <row r="217" spans="1:17" ht="36">
      <c r="A217" s="266"/>
      <c r="B217" s="266"/>
      <c r="C217" s="9" t="s">
        <v>10</v>
      </c>
      <c r="D217" s="10">
        <f t="shared" si="19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  <c r="Q217" s="1" t="e">
        <f>P217-'ВЕРНАЯ на АВГУСТ'!P217</f>
        <v>#REF!</v>
      </c>
    </row>
    <row r="218" spans="1:17">
      <c r="A218" s="9"/>
      <c r="B218" s="9"/>
      <c r="C218" s="9"/>
      <c r="D218" s="10">
        <f t="shared" si="19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  <c r="Q218" s="1" t="e">
        <f>P218-'ВЕРНАЯ на АВГУСТ'!P218</f>
        <v>#REF!</v>
      </c>
    </row>
    <row r="219" spans="1:17">
      <c r="A219" s="266" t="s">
        <v>48</v>
      </c>
      <c r="B219" s="266" t="s">
        <v>13</v>
      </c>
      <c r="C219" s="9" t="s">
        <v>6</v>
      </c>
      <c r="D219" s="10">
        <f t="shared" si="19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  <c r="Q219" s="1" t="e">
        <f>P219-'ВЕРНАЯ на АВГУСТ'!P219</f>
        <v>#REF!</v>
      </c>
    </row>
    <row r="220" spans="1:17">
      <c r="A220" s="266"/>
      <c r="B220" s="266"/>
      <c r="C220" s="9" t="s">
        <v>7</v>
      </c>
      <c r="D220" s="10">
        <f t="shared" si="19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  <c r="Q220" s="1" t="e">
        <f>P220-'ВЕРНАЯ на АВГУСТ'!P220</f>
        <v>#REF!</v>
      </c>
    </row>
    <row r="221" spans="1:17" ht="24">
      <c r="A221" s="266"/>
      <c r="B221" s="266"/>
      <c r="C221" s="9" t="s">
        <v>8</v>
      </c>
      <c r="D221" s="10">
        <f t="shared" si="19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  <c r="Q221" s="1" t="e">
        <f>P221-'ВЕРНАЯ на АВГУСТ'!P221</f>
        <v>#REF!</v>
      </c>
    </row>
    <row r="222" spans="1:17" ht="24">
      <c r="A222" s="266"/>
      <c r="B222" s="266"/>
      <c r="C222" s="9" t="s">
        <v>9</v>
      </c>
      <c r="D222" s="10">
        <f t="shared" si="19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  <c r="Q222" s="1" t="e">
        <f>P222-'ВЕРНАЯ на АВГУСТ'!P222</f>
        <v>#REF!</v>
      </c>
    </row>
    <row r="223" spans="1:17" ht="36">
      <c r="A223" s="266"/>
      <c r="B223" s="266"/>
      <c r="C223" s="9" t="s">
        <v>10</v>
      </c>
      <c r="D223" s="10">
        <f t="shared" si="19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  <c r="Q223" s="1" t="e">
        <f>P223-'ВЕРНАЯ на АВГУСТ'!P223</f>
        <v>#REF!</v>
      </c>
    </row>
    <row r="224" spans="1:17">
      <c r="A224" s="9"/>
      <c r="B224" s="9"/>
      <c r="C224" s="9"/>
      <c r="D224" s="10">
        <f t="shared" si="19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  <c r="Q224" s="1" t="e">
        <f>P224-'ВЕРНАЯ на АВГУСТ'!P224</f>
        <v>#REF!</v>
      </c>
    </row>
    <row r="225" spans="1:17">
      <c r="A225" s="266" t="s">
        <v>49</v>
      </c>
      <c r="B225" s="266" t="s">
        <v>13</v>
      </c>
      <c r="C225" s="9" t="s">
        <v>6</v>
      </c>
      <c r="D225" s="10">
        <f t="shared" si="19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  <c r="Q225" s="1" t="e">
        <f>P225-'ВЕРНАЯ на АВГУСТ'!P225</f>
        <v>#REF!</v>
      </c>
    </row>
    <row r="226" spans="1:17">
      <c r="A226" s="266"/>
      <c r="B226" s="266"/>
      <c r="C226" s="9" t="s">
        <v>7</v>
      </c>
      <c r="D226" s="10">
        <f t="shared" si="19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  <c r="Q226" s="1" t="e">
        <f>P226-'ВЕРНАЯ на АВГУСТ'!P226</f>
        <v>#REF!</v>
      </c>
    </row>
    <row r="227" spans="1:17" ht="24">
      <c r="A227" s="266"/>
      <c r="B227" s="266"/>
      <c r="C227" s="9" t="s">
        <v>8</v>
      </c>
      <c r="D227" s="10">
        <f t="shared" si="19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  <c r="Q227" s="1" t="e">
        <f>P227-'ВЕРНАЯ на АВГУСТ'!P227</f>
        <v>#REF!</v>
      </c>
    </row>
    <row r="228" spans="1:17" ht="24">
      <c r="A228" s="266"/>
      <c r="B228" s="266"/>
      <c r="C228" s="9" t="s">
        <v>9</v>
      </c>
      <c r="D228" s="10">
        <f t="shared" si="19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  <c r="Q228" s="1" t="e">
        <f>P228-'ВЕРНАЯ на АВГУСТ'!P228</f>
        <v>#REF!</v>
      </c>
    </row>
    <row r="229" spans="1:17" ht="36">
      <c r="A229" s="266"/>
      <c r="B229" s="266"/>
      <c r="C229" s="9" t="s">
        <v>10</v>
      </c>
      <c r="D229" s="10">
        <f t="shared" si="19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  <c r="Q229" s="1" t="e">
        <f>P229-'ВЕРНАЯ на АВГУСТ'!P229</f>
        <v>#REF!</v>
      </c>
    </row>
    <row r="230" spans="1:17">
      <c r="A230" s="9"/>
      <c r="B230" s="9"/>
      <c r="C230" s="9"/>
      <c r="D230" s="10">
        <f t="shared" si="19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  <c r="Q230" s="1" t="e">
        <f>P230-'ВЕРНАЯ на АВГУСТ'!P230</f>
        <v>#REF!</v>
      </c>
    </row>
    <row r="231" spans="1:17">
      <c r="A231" s="266" t="s">
        <v>50</v>
      </c>
      <c r="B231" s="266" t="s">
        <v>13</v>
      </c>
      <c r="C231" s="9" t="s">
        <v>6</v>
      </c>
      <c r="D231" s="10">
        <f t="shared" si="19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  <c r="Q231" s="1" t="e">
        <f>P231-'ВЕРНАЯ на АВГУСТ'!P231</f>
        <v>#REF!</v>
      </c>
    </row>
    <row r="232" spans="1:17">
      <c r="A232" s="266"/>
      <c r="B232" s="266"/>
      <c r="C232" s="9" t="s">
        <v>7</v>
      </c>
      <c r="D232" s="10">
        <f t="shared" si="19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  <c r="Q232" s="1" t="e">
        <f>P232-'ВЕРНАЯ на АВГУСТ'!P232</f>
        <v>#REF!</v>
      </c>
    </row>
    <row r="233" spans="1:17" ht="24">
      <c r="A233" s="266"/>
      <c r="B233" s="266"/>
      <c r="C233" s="9" t="s">
        <v>8</v>
      </c>
      <c r="D233" s="10">
        <f t="shared" si="19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  <c r="Q233" s="1" t="e">
        <f>P233-'ВЕРНАЯ на АВГУСТ'!P233</f>
        <v>#REF!</v>
      </c>
    </row>
    <row r="234" spans="1:17" ht="24">
      <c r="A234" s="266"/>
      <c r="B234" s="266"/>
      <c r="C234" s="9" t="s">
        <v>9</v>
      </c>
      <c r="D234" s="10">
        <f t="shared" si="19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  <c r="Q234" s="1" t="e">
        <f>P234-'ВЕРНАЯ на АВГУСТ'!P234</f>
        <v>#REF!</v>
      </c>
    </row>
    <row r="235" spans="1:17" ht="36">
      <c r="A235" s="266"/>
      <c r="B235" s="266"/>
      <c r="C235" s="9" t="s">
        <v>10</v>
      </c>
      <c r="D235" s="10">
        <f t="shared" si="19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  <c r="Q235" s="1" t="e">
        <f>P235-'ВЕРНАЯ на АВГУСТ'!P235</f>
        <v>#REF!</v>
      </c>
    </row>
    <row r="236" spans="1:17">
      <c r="A236" s="9"/>
      <c r="B236" s="9"/>
      <c r="C236" s="9"/>
      <c r="D236" s="10">
        <f t="shared" si="19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  <c r="Q236" s="1" t="e">
        <f>P236-'ВЕРНАЯ на АВГУСТ'!P236</f>
        <v>#REF!</v>
      </c>
    </row>
    <row r="237" spans="1:17">
      <c r="A237" s="266" t="s">
        <v>51</v>
      </c>
      <c r="B237" s="266" t="s">
        <v>13</v>
      </c>
      <c r="C237" s="9" t="s">
        <v>6</v>
      </c>
      <c r="D237" s="10">
        <f t="shared" si="19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  <c r="Q237" s="1" t="e">
        <f>P237-'ВЕРНАЯ на АВГУСТ'!P237</f>
        <v>#REF!</v>
      </c>
    </row>
    <row r="238" spans="1:17">
      <c r="A238" s="266"/>
      <c r="B238" s="266"/>
      <c r="C238" s="9" t="s">
        <v>7</v>
      </c>
      <c r="D238" s="10">
        <f t="shared" si="19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  <c r="Q238" s="1" t="e">
        <f>P238-'ВЕРНАЯ на АВГУСТ'!P238</f>
        <v>#REF!</v>
      </c>
    </row>
    <row r="239" spans="1:17" ht="24">
      <c r="A239" s="266"/>
      <c r="B239" s="266"/>
      <c r="C239" s="9" t="s">
        <v>8</v>
      </c>
      <c r="D239" s="10">
        <f t="shared" si="19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  <c r="Q239" s="1" t="e">
        <f>P239-'ВЕРНАЯ на АВГУСТ'!P239</f>
        <v>#REF!</v>
      </c>
    </row>
    <row r="240" spans="1:17" ht="24">
      <c r="A240" s="266"/>
      <c r="B240" s="266"/>
      <c r="C240" s="9" t="s">
        <v>9</v>
      </c>
      <c r="D240" s="10">
        <f t="shared" si="19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  <c r="Q240" s="1" t="e">
        <f>P240-'ВЕРНАЯ на АВГУСТ'!P240</f>
        <v>#REF!</v>
      </c>
    </row>
    <row r="241" spans="1:19" ht="36">
      <c r="A241" s="266"/>
      <c r="B241" s="266"/>
      <c r="C241" s="9" t="s">
        <v>10</v>
      </c>
      <c r="D241" s="10">
        <f t="shared" si="19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  <c r="Q241" s="1" t="e">
        <f>P241-'ВЕРНАЯ на АВГУСТ'!P241</f>
        <v>#REF!</v>
      </c>
    </row>
    <row r="242" spans="1:19">
      <c r="A242" s="9"/>
      <c r="B242" s="9"/>
      <c r="C242" s="9"/>
      <c r="D242" s="10">
        <f t="shared" si="19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  <c r="Q242" s="1" t="e">
        <f>P242-'ВЕРНАЯ на АВГУСТ'!P242</f>
        <v>#REF!</v>
      </c>
    </row>
    <row r="243" spans="1:19">
      <c r="A243" s="268" t="s">
        <v>52</v>
      </c>
      <c r="B243" s="266"/>
      <c r="C243" s="9" t="s">
        <v>6</v>
      </c>
      <c r="D243" s="20">
        <f t="shared" si="19"/>
        <v>11756201.399999999</v>
      </c>
      <c r="E243" s="10">
        <f t="shared" ref="E243:O248" si="21">E249+E255+E261+E267+E273+E279</f>
        <v>579415.00000000012</v>
      </c>
      <c r="F243" s="10">
        <f t="shared" si="21"/>
        <v>319489.09999999998</v>
      </c>
      <c r="G243" s="10">
        <f t="shared" si="21"/>
        <v>382147.3</v>
      </c>
      <c r="H243" s="10">
        <f t="shared" si="21"/>
        <v>664880.1</v>
      </c>
      <c r="I243" s="10">
        <f t="shared" si="21"/>
        <v>1129022</v>
      </c>
      <c r="J243" s="10">
        <f t="shared" si="21"/>
        <v>1288558.5</v>
      </c>
      <c r="K243" s="10">
        <f t="shared" si="21"/>
        <v>1286301.9999999998</v>
      </c>
      <c r="L243" s="20">
        <f t="shared" si="21"/>
        <v>1598302</v>
      </c>
      <c r="M243" s="10">
        <f t="shared" si="21"/>
        <v>1517332.7</v>
      </c>
      <c r="N243" s="10">
        <f t="shared" si="21"/>
        <v>1518369</v>
      </c>
      <c r="O243" s="10">
        <f t="shared" si="21"/>
        <v>1472383.7</v>
      </c>
      <c r="P243" s="12" t="e">
        <f>L243-#REF!</f>
        <v>#REF!</v>
      </c>
      <c r="Q243" s="1" t="e">
        <f>P243-'ВЕРНАЯ на АВГУСТ'!P243</f>
        <v>#REF!</v>
      </c>
    </row>
    <row r="244" spans="1:19">
      <c r="A244" s="268"/>
      <c r="B244" s="266"/>
      <c r="C244" s="9" t="s">
        <v>7</v>
      </c>
      <c r="D244" s="20">
        <f t="shared" si="19"/>
        <v>1410797.9999999998</v>
      </c>
      <c r="E244" s="10">
        <f t="shared" si="21"/>
        <v>105670.3</v>
      </c>
      <c r="F244" s="10">
        <f t="shared" si="21"/>
        <v>102525.3</v>
      </c>
      <c r="G244" s="10">
        <f t="shared" si="21"/>
        <v>106425.4</v>
      </c>
      <c r="H244" s="10">
        <f t="shared" si="21"/>
        <v>106146.2</v>
      </c>
      <c r="I244" s="10">
        <f t="shared" si="21"/>
        <v>106350.5</v>
      </c>
      <c r="J244" s="10">
        <f t="shared" si="21"/>
        <v>128522.09999999999</v>
      </c>
      <c r="K244" s="10">
        <f t="shared" si="21"/>
        <v>133296.19999999998</v>
      </c>
      <c r="L244" s="20">
        <f t="shared" si="21"/>
        <v>154960.9</v>
      </c>
      <c r="M244" s="10">
        <f t="shared" si="21"/>
        <v>155633.70000000001</v>
      </c>
      <c r="N244" s="10">
        <f t="shared" si="21"/>
        <v>155633.70000000001</v>
      </c>
      <c r="O244" s="10">
        <f t="shared" si="21"/>
        <v>155633.70000000001</v>
      </c>
      <c r="P244" s="12" t="e">
        <f>L244-#REF!</f>
        <v>#REF!</v>
      </c>
      <c r="Q244" s="1" t="e">
        <f>P244-'ВЕРНАЯ на АВГУСТ'!P244</f>
        <v>#REF!</v>
      </c>
      <c r="S244" s="1">
        <v>11756201.4</v>
      </c>
    </row>
    <row r="245" spans="1:19" ht="24">
      <c r="A245" s="268"/>
      <c r="B245" s="266"/>
      <c r="C245" s="9" t="s">
        <v>8</v>
      </c>
      <c r="D245" s="10">
        <f t="shared" si="19"/>
        <v>0</v>
      </c>
      <c r="E245" s="10">
        <f t="shared" si="21"/>
        <v>0</v>
      </c>
      <c r="F245" s="10">
        <f t="shared" si="21"/>
        <v>0</v>
      </c>
      <c r="G245" s="10">
        <f t="shared" si="21"/>
        <v>0</v>
      </c>
      <c r="H245" s="10">
        <f t="shared" si="21"/>
        <v>0</v>
      </c>
      <c r="I245" s="10">
        <f t="shared" si="21"/>
        <v>0</v>
      </c>
      <c r="J245" s="10">
        <f t="shared" si="21"/>
        <v>0</v>
      </c>
      <c r="K245" s="10">
        <f t="shared" si="21"/>
        <v>0</v>
      </c>
      <c r="L245" s="15">
        <f t="shared" si="21"/>
        <v>0</v>
      </c>
      <c r="M245" s="10">
        <f t="shared" si="21"/>
        <v>0</v>
      </c>
      <c r="N245" s="10">
        <f t="shared" si="21"/>
        <v>0</v>
      </c>
      <c r="O245" s="10">
        <f t="shared" si="21"/>
        <v>0</v>
      </c>
      <c r="P245" s="12" t="e">
        <f>L245-#REF!</f>
        <v>#REF!</v>
      </c>
      <c r="Q245" s="1" t="e">
        <f>P245-'ВЕРНАЯ на АВГУСТ'!P245</f>
        <v>#REF!</v>
      </c>
    </row>
    <row r="246" spans="1:19" ht="24">
      <c r="A246" s="268"/>
      <c r="B246" s="266"/>
      <c r="C246" s="9" t="s">
        <v>9</v>
      </c>
      <c r="D246" s="10">
        <f t="shared" si="19"/>
        <v>10027589</v>
      </c>
      <c r="E246" s="10">
        <f t="shared" si="21"/>
        <v>455216.7</v>
      </c>
      <c r="F246" s="10">
        <f t="shared" si="21"/>
        <v>197602</v>
      </c>
      <c r="G246" s="10">
        <f t="shared" si="21"/>
        <v>249116.9</v>
      </c>
      <c r="H246" s="10">
        <f t="shared" si="21"/>
        <v>531427</v>
      </c>
      <c r="I246" s="10">
        <f t="shared" si="21"/>
        <v>991095.5</v>
      </c>
      <c r="J246" s="10">
        <f t="shared" si="21"/>
        <v>1127228.8999999999</v>
      </c>
      <c r="K246" s="10">
        <f t="shared" si="21"/>
        <v>1132780.8999999999</v>
      </c>
      <c r="L246" s="15">
        <f t="shared" si="21"/>
        <v>1410533.6</v>
      </c>
      <c r="M246" s="10">
        <f t="shared" si="21"/>
        <v>1327251.2</v>
      </c>
      <c r="N246" s="10">
        <f t="shared" si="21"/>
        <v>1326565</v>
      </c>
      <c r="O246" s="10">
        <f t="shared" si="21"/>
        <v>1278771.3</v>
      </c>
      <c r="P246" s="12" t="e">
        <f>L246-#REF!</f>
        <v>#REF!</v>
      </c>
      <c r="Q246" s="1" t="e">
        <f>P246-'ВЕРНАЯ на АВГУСТ'!P246</f>
        <v>#REF!</v>
      </c>
    </row>
    <row r="247" spans="1:19" ht="36">
      <c r="A247" s="268"/>
      <c r="B247" s="266"/>
      <c r="C247" s="9" t="s">
        <v>10</v>
      </c>
      <c r="D247" s="10">
        <f t="shared" si="19"/>
        <v>317814.40000000002</v>
      </c>
      <c r="E247" s="10">
        <f t="shared" si="21"/>
        <v>18528</v>
      </c>
      <c r="F247" s="10">
        <f t="shared" si="21"/>
        <v>19361.8</v>
      </c>
      <c r="G247" s="10">
        <f t="shared" si="21"/>
        <v>26605</v>
      </c>
      <c r="H247" s="10">
        <f t="shared" si="21"/>
        <v>27306.9</v>
      </c>
      <c r="I247" s="10">
        <f t="shared" si="21"/>
        <v>31576</v>
      </c>
      <c r="J247" s="10">
        <f t="shared" si="21"/>
        <v>32807.5</v>
      </c>
      <c r="K247" s="10">
        <f t="shared" si="21"/>
        <v>20224.900000000001</v>
      </c>
      <c r="L247" s="15">
        <f t="shared" si="21"/>
        <v>32807.5</v>
      </c>
      <c r="M247" s="10">
        <f t="shared" si="21"/>
        <v>34447.800000000003</v>
      </c>
      <c r="N247" s="10">
        <f t="shared" si="21"/>
        <v>36170.300000000003</v>
      </c>
      <c r="O247" s="10">
        <f t="shared" si="21"/>
        <v>37978.699999999997</v>
      </c>
      <c r="P247" s="12" t="e">
        <f>L247-#REF!</f>
        <v>#REF!</v>
      </c>
      <c r="Q247" s="1" t="e">
        <f>P247-'ВЕРНАЯ на АВГУСТ'!P247</f>
        <v>#REF!</v>
      </c>
    </row>
    <row r="248" spans="1:19">
      <c r="A248" s="11"/>
      <c r="B248" s="9"/>
      <c r="C248" s="9"/>
      <c r="D248" s="10">
        <f t="shared" si="19"/>
        <v>0</v>
      </c>
      <c r="E248" s="10">
        <f t="shared" si="21"/>
        <v>0</v>
      </c>
      <c r="F248" s="10">
        <f t="shared" si="21"/>
        <v>0</v>
      </c>
      <c r="G248" s="10">
        <f t="shared" si="21"/>
        <v>0</v>
      </c>
      <c r="H248" s="10">
        <f t="shared" si="21"/>
        <v>0</v>
      </c>
      <c r="I248" s="10">
        <f t="shared" si="21"/>
        <v>0</v>
      </c>
      <c r="J248" s="10">
        <f t="shared" si="21"/>
        <v>0</v>
      </c>
      <c r="K248" s="10">
        <f t="shared" si="21"/>
        <v>0</v>
      </c>
      <c r="L248" s="15">
        <f t="shared" si="21"/>
        <v>0</v>
      </c>
      <c r="M248" s="10">
        <f t="shared" si="21"/>
        <v>0</v>
      </c>
      <c r="N248" s="10">
        <f t="shared" si="21"/>
        <v>0</v>
      </c>
      <c r="O248" s="10">
        <f t="shared" si="21"/>
        <v>0</v>
      </c>
      <c r="P248" s="12" t="e">
        <f>L248-#REF!</f>
        <v>#REF!</v>
      </c>
      <c r="Q248" s="1" t="e">
        <f>P248-'ВЕРНАЯ на АВГУСТ'!P248</f>
        <v>#REF!</v>
      </c>
    </row>
    <row r="249" spans="1:19">
      <c r="A249" s="266" t="s">
        <v>53</v>
      </c>
      <c r="B249" s="266" t="s">
        <v>21</v>
      </c>
      <c r="C249" s="9" t="s">
        <v>6</v>
      </c>
      <c r="D249" s="20">
        <f t="shared" si="19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  <c r="Q249" s="1" t="e">
        <f>P249-'ВЕРНАЯ на АВГУСТ'!P249</f>
        <v>#REF!</v>
      </c>
    </row>
    <row r="250" spans="1:19">
      <c r="A250" s="266"/>
      <c r="B250" s="266"/>
      <c r="C250" s="9" t="s">
        <v>7</v>
      </c>
      <c r="D250" s="20">
        <f t="shared" si="19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f>145360.9</f>
        <v>145360.9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e">
        <f>P250-'ВЕРНАЯ на АВГУСТ'!P250</f>
        <v>#REF!</v>
      </c>
    </row>
    <row r="251" spans="1:19" ht="24">
      <c r="A251" s="266"/>
      <c r="B251" s="266"/>
      <c r="C251" s="9" t="s">
        <v>8</v>
      </c>
      <c r="D251" s="10">
        <f t="shared" si="19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  <c r="Q251" s="1" t="e">
        <f>P251-'ВЕРНАЯ на АВГУСТ'!P251</f>
        <v>#REF!</v>
      </c>
    </row>
    <row r="252" spans="1:19" ht="24">
      <c r="A252" s="266"/>
      <c r="B252" s="266"/>
      <c r="C252" s="9" t="s">
        <v>9</v>
      </c>
      <c r="D252" s="10">
        <f t="shared" si="19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  <c r="Q252" s="1" t="e">
        <f>P252-'ВЕРНАЯ на АВГУСТ'!P252</f>
        <v>#REF!</v>
      </c>
    </row>
    <row r="253" spans="1:19" ht="36">
      <c r="A253" s="266"/>
      <c r="B253" s="266"/>
      <c r="C253" s="9" t="s">
        <v>10</v>
      </c>
      <c r="D253" s="10">
        <f t="shared" si="19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  <c r="Q253" s="1" t="e">
        <f>P253-'ВЕРНАЯ на АВГУСТ'!P253</f>
        <v>#REF!</v>
      </c>
    </row>
    <row r="254" spans="1:19">
      <c r="A254" s="9"/>
      <c r="B254" s="9"/>
      <c r="C254" s="9"/>
      <c r="D254" s="10">
        <f t="shared" si="19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  <c r="Q254" s="1" t="e">
        <f>P254-'ВЕРНАЯ на АВГУСТ'!P254</f>
        <v>#REF!</v>
      </c>
    </row>
    <row r="255" spans="1:19">
      <c r="A255" s="266" t="s">
        <v>54</v>
      </c>
      <c r="B255" s="266" t="s">
        <v>13</v>
      </c>
      <c r="C255" s="9" t="s">
        <v>6</v>
      </c>
      <c r="D255" s="20">
        <f t="shared" si="19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  <c r="Q255" s="1" t="e">
        <f>P255-'ВЕРНАЯ на АВГУСТ'!P255</f>
        <v>#REF!</v>
      </c>
    </row>
    <row r="256" spans="1:19">
      <c r="A256" s="266"/>
      <c r="B256" s="266"/>
      <c r="C256" s="9" t="s">
        <v>7</v>
      </c>
      <c r="D256" s="20">
        <f t="shared" si="19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20">
        <f>6500</f>
        <v>6500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  <c r="Q256" s="1" t="e">
        <f>P256-'ВЕРНАЯ на АВГУСТ'!P256</f>
        <v>#REF!</v>
      </c>
    </row>
    <row r="257" spans="1:17" ht="24">
      <c r="A257" s="266"/>
      <c r="B257" s="266"/>
      <c r="C257" s="9" t="s">
        <v>8</v>
      </c>
      <c r="D257" s="10">
        <f t="shared" si="19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  <c r="Q257" s="1" t="e">
        <f>P257-'ВЕРНАЯ на АВГУСТ'!P257</f>
        <v>#REF!</v>
      </c>
    </row>
    <row r="258" spans="1:17" ht="24">
      <c r="A258" s="266"/>
      <c r="B258" s="266"/>
      <c r="C258" s="9" t="s">
        <v>9</v>
      </c>
      <c r="D258" s="10">
        <f t="shared" si="19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  <c r="Q258" s="1" t="e">
        <f>P258-'ВЕРНАЯ на АВГУСТ'!P258</f>
        <v>#REF!</v>
      </c>
    </row>
    <row r="259" spans="1:17" ht="36">
      <c r="A259" s="266"/>
      <c r="B259" s="266"/>
      <c r="C259" s="9" t="s">
        <v>10</v>
      </c>
      <c r="D259" s="10">
        <f t="shared" si="19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  <c r="Q259" s="1" t="e">
        <f>P259-'ВЕРНАЯ на АВГУСТ'!P259</f>
        <v>#REF!</v>
      </c>
    </row>
    <row r="260" spans="1:17">
      <c r="A260" s="9"/>
      <c r="B260" s="9"/>
      <c r="C260" s="9"/>
      <c r="D260" s="10">
        <f t="shared" si="19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  <c r="Q260" s="1" t="e">
        <f>P260-'ВЕРНАЯ на АВГУСТ'!P260</f>
        <v>#REF!</v>
      </c>
    </row>
    <row r="261" spans="1:17">
      <c r="A261" s="266" t="s">
        <v>55</v>
      </c>
      <c r="B261" s="266" t="s">
        <v>13</v>
      </c>
      <c r="C261" s="9" t="s">
        <v>6</v>
      </c>
      <c r="D261" s="20">
        <f t="shared" si="19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24" t="e">
        <f>L261-#REF!</f>
        <v>#REF!</v>
      </c>
      <c r="Q261" s="1" t="e">
        <f>P261-'ВЕРНАЯ на АВГУСТ'!P261</f>
        <v>#REF!</v>
      </c>
    </row>
    <row r="262" spans="1:17">
      <c r="A262" s="266"/>
      <c r="B262" s="266"/>
      <c r="C262" s="9" t="s">
        <v>7</v>
      </c>
      <c r="D262" s="20">
        <f t="shared" si="19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20">
        <f>200</f>
        <v>200</v>
      </c>
      <c r="M262" s="10">
        <v>200</v>
      </c>
      <c r="N262" s="10">
        <v>200</v>
      </c>
      <c r="O262" s="10">
        <v>200</v>
      </c>
      <c r="P262" s="24" t="e">
        <f>L262-#REF!</f>
        <v>#REF!</v>
      </c>
      <c r="Q262" s="1" t="e">
        <f>P262-'ВЕРНАЯ на АВГУСТ'!P262</f>
        <v>#REF!</v>
      </c>
    </row>
    <row r="263" spans="1:17" ht="24">
      <c r="A263" s="266"/>
      <c r="B263" s="266"/>
      <c r="C263" s="9" t="s">
        <v>8</v>
      </c>
      <c r="D263" s="10">
        <f t="shared" si="19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  <c r="Q263" s="1" t="e">
        <f>P263-'ВЕРНАЯ на АВГУСТ'!P263</f>
        <v>#REF!</v>
      </c>
    </row>
    <row r="264" spans="1:17" ht="24">
      <c r="A264" s="266"/>
      <c r="B264" s="266"/>
      <c r="C264" s="9" t="s">
        <v>9</v>
      </c>
      <c r="D264" s="10">
        <f t="shared" si="19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  <c r="Q264" s="1" t="e">
        <f>P264-'ВЕРНАЯ на АВГУСТ'!P264</f>
        <v>#REF!</v>
      </c>
    </row>
    <row r="265" spans="1:17" ht="36">
      <c r="A265" s="266"/>
      <c r="B265" s="266"/>
      <c r="C265" s="9" t="s">
        <v>10</v>
      </c>
      <c r="D265" s="10">
        <f t="shared" si="19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  <c r="Q265" s="1" t="e">
        <f>P265-'ВЕРНАЯ на АВГУСТ'!P265</f>
        <v>#REF!</v>
      </c>
    </row>
    <row r="266" spans="1:17">
      <c r="A266" s="9"/>
      <c r="B266" s="9"/>
      <c r="C266" s="9"/>
      <c r="D266" s="10">
        <f t="shared" si="19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  <c r="Q266" s="1" t="e">
        <f>P266-'ВЕРНАЯ на АВГУСТ'!P266</f>
        <v>#REF!</v>
      </c>
    </row>
    <row r="267" spans="1:17">
      <c r="A267" s="266" t="s">
        <v>56</v>
      </c>
      <c r="B267" s="266" t="s">
        <v>13</v>
      </c>
      <c r="C267" s="9" t="s">
        <v>6</v>
      </c>
      <c r="D267" s="10">
        <f t="shared" si="19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  <c r="Q267" s="1" t="e">
        <f>P267-'ВЕРНАЯ на АВГУСТ'!P267</f>
        <v>#REF!</v>
      </c>
    </row>
    <row r="268" spans="1:17">
      <c r="A268" s="266"/>
      <c r="B268" s="266"/>
      <c r="C268" s="9" t="s">
        <v>7</v>
      </c>
      <c r="D268" s="10">
        <f t="shared" si="19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  <c r="Q268" s="1" t="e">
        <f>P268-'ВЕРНАЯ на АВГУСТ'!P268</f>
        <v>#REF!</v>
      </c>
    </row>
    <row r="269" spans="1:17" ht="24">
      <c r="A269" s="266"/>
      <c r="B269" s="266"/>
      <c r="C269" s="9" t="s">
        <v>8</v>
      </c>
      <c r="D269" s="10">
        <f t="shared" si="19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  <c r="Q269" s="1" t="e">
        <f>P269-'ВЕРНАЯ на АВГУСТ'!P269</f>
        <v>#REF!</v>
      </c>
    </row>
    <row r="270" spans="1:17" ht="24">
      <c r="A270" s="266"/>
      <c r="B270" s="266"/>
      <c r="C270" s="9" t="s">
        <v>9</v>
      </c>
      <c r="D270" s="10">
        <f t="shared" ref="D270:D290" si="22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  <c r="Q270" s="1" t="e">
        <f>P270-'ВЕРНАЯ на АВГУСТ'!P270</f>
        <v>#REF!</v>
      </c>
    </row>
    <row r="271" spans="1:17" ht="36">
      <c r="A271" s="266"/>
      <c r="B271" s="266"/>
      <c r="C271" s="9" t="s">
        <v>10</v>
      </c>
      <c r="D271" s="10">
        <f t="shared" si="22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  <c r="Q271" s="1" t="e">
        <f>P271-'ВЕРНАЯ на АВГУСТ'!P271</f>
        <v>#REF!</v>
      </c>
    </row>
    <row r="272" spans="1:17">
      <c r="A272" s="9"/>
      <c r="B272" s="9"/>
      <c r="C272" s="9"/>
      <c r="D272" s="10">
        <f t="shared" si="22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  <c r="Q272" s="1" t="e">
        <f>P272-'ВЕРНАЯ на АВГУСТ'!P272</f>
        <v>#REF!</v>
      </c>
    </row>
    <row r="273" spans="1:19">
      <c r="A273" s="266" t="s">
        <v>57</v>
      </c>
      <c r="B273" s="266" t="s">
        <v>13</v>
      </c>
      <c r="C273" s="9" t="s">
        <v>6</v>
      </c>
      <c r="D273" s="20">
        <f t="shared" si="22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24" t="e">
        <f>L273-#REF!</f>
        <v>#REF!</v>
      </c>
      <c r="Q273" s="1" t="e">
        <f>P273-'ВЕРНАЯ на АВГУСТ'!P273</f>
        <v>#REF!</v>
      </c>
    </row>
    <row r="274" spans="1:19">
      <c r="A274" s="266"/>
      <c r="B274" s="266"/>
      <c r="C274" s="9" t="s">
        <v>7</v>
      </c>
      <c r="D274" s="20">
        <f t="shared" si="22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20">
        <f>1700</f>
        <v>1700</v>
      </c>
      <c r="M274" s="10">
        <v>1700</v>
      </c>
      <c r="N274" s="10">
        <v>1700</v>
      </c>
      <c r="O274" s="10">
        <v>1700</v>
      </c>
      <c r="P274" s="24" t="e">
        <f>L274-#REF!</f>
        <v>#REF!</v>
      </c>
      <c r="Q274" s="1" t="e">
        <f>P274-'ВЕРНАЯ на АВГУСТ'!P274</f>
        <v>#REF!</v>
      </c>
    </row>
    <row r="275" spans="1:19" ht="24">
      <c r="A275" s="266"/>
      <c r="B275" s="266"/>
      <c r="C275" s="9" t="s">
        <v>8</v>
      </c>
      <c r="D275" s="10">
        <f t="shared" si="22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  <c r="Q275" s="1" t="e">
        <f>P275-'ВЕРНАЯ на АВГУСТ'!P275</f>
        <v>#REF!</v>
      </c>
    </row>
    <row r="276" spans="1:19" ht="24">
      <c r="A276" s="266"/>
      <c r="B276" s="266"/>
      <c r="C276" s="9" t="s">
        <v>9</v>
      </c>
      <c r="D276" s="10">
        <f t="shared" si="22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  <c r="Q276" s="1" t="e">
        <f>P276-'ВЕРНАЯ на АВГУСТ'!P276</f>
        <v>#REF!</v>
      </c>
    </row>
    <row r="277" spans="1:19" ht="36">
      <c r="A277" s="266"/>
      <c r="B277" s="266"/>
      <c r="C277" s="9" t="s">
        <v>10</v>
      </c>
      <c r="D277" s="10">
        <f t="shared" si="22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  <c r="Q277" s="1" t="e">
        <f>P277-'ВЕРНАЯ на АВГУСТ'!P277</f>
        <v>#REF!</v>
      </c>
    </row>
    <row r="278" spans="1:19">
      <c r="A278" s="9"/>
      <c r="B278" s="9"/>
      <c r="C278" s="9"/>
      <c r="D278" s="10">
        <f t="shared" si="22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  <c r="Q278" s="1" t="e">
        <f>P278-'ВЕРНАЯ на АВГУСТ'!P278</f>
        <v>#REF!</v>
      </c>
    </row>
    <row r="279" spans="1:19">
      <c r="A279" s="266" t="s">
        <v>58</v>
      </c>
      <c r="B279" s="266" t="s">
        <v>13</v>
      </c>
      <c r="C279" s="9" t="s">
        <v>6</v>
      </c>
      <c r="D279" s="20">
        <f t="shared" si="22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24" t="e">
        <f>L279-#REF!</f>
        <v>#REF!</v>
      </c>
      <c r="Q279" s="1" t="e">
        <f>P279-'ВЕРНАЯ на АВГУСТ'!P279</f>
        <v>#REF!</v>
      </c>
    </row>
    <row r="280" spans="1:19">
      <c r="A280" s="266"/>
      <c r="B280" s="266"/>
      <c r="C280" s="9" t="s">
        <v>7</v>
      </c>
      <c r="D280" s="20">
        <f t="shared" si="22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20">
        <f>1200</f>
        <v>1200</v>
      </c>
      <c r="M280" s="10">
        <v>1200</v>
      </c>
      <c r="N280" s="10">
        <v>1200</v>
      </c>
      <c r="O280" s="10">
        <v>1200</v>
      </c>
      <c r="P280" s="24" t="e">
        <f>L280-#REF!</f>
        <v>#REF!</v>
      </c>
      <c r="Q280" s="1" t="e">
        <f>P280-'ВЕРНАЯ на АВГУСТ'!P280</f>
        <v>#REF!</v>
      </c>
    </row>
    <row r="281" spans="1:19" ht="24">
      <c r="A281" s="266"/>
      <c r="B281" s="266"/>
      <c r="C281" s="9" t="s">
        <v>8</v>
      </c>
      <c r="D281" s="10">
        <f t="shared" si="22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  <c r="Q281" s="1" t="e">
        <f>P281-'ВЕРНАЯ на АВГУСТ'!P281</f>
        <v>#REF!</v>
      </c>
    </row>
    <row r="282" spans="1:19" ht="24">
      <c r="A282" s="266"/>
      <c r="B282" s="266"/>
      <c r="C282" s="9" t="s">
        <v>9</v>
      </c>
      <c r="D282" s="10">
        <f t="shared" si="22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  <c r="Q282" s="1" t="e">
        <f>P282-'ВЕРНАЯ на АВГУСТ'!P282</f>
        <v>#REF!</v>
      </c>
    </row>
    <row r="283" spans="1:19" ht="36">
      <c r="A283" s="266"/>
      <c r="B283" s="266"/>
      <c r="C283" s="9" t="s">
        <v>10</v>
      </c>
      <c r="D283" s="10">
        <f t="shared" si="22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  <c r="Q283" s="1" t="e">
        <f>P283-'ВЕРНАЯ на АВГУСТ'!P283</f>
        <v>#REF!</v>
      </c>
    </row>
    <row r="284" spans="1:19">
      <c r="A284" s="9"/>
      <c r="B284" s="9"/>
      <c r="C284" s="9"/>
      <c r="D284" s="10">
        <f t="shared" si="22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  <c r="Q284" s="1" t="e">
        <f>P284-'ВЕРНАЯ на АВГУСТ'!P284</f>
        <v>#REF!</v>
      </c>
    </row>
    <row r="285" spans="1:19">
      <c r="A285" s="268" t="s">
        <v>59</v>
      </c>
      <c r="B285" s="266"/>
      <c r="C285" s="9" t="s">
        <v>6</v>
      </c>
      <c r="D285" s="20">
        <f t="shared" si="22"/>
        <v>510082.00000000006</v>
      </c>
      <c r="E285" s="10">
        <f t="shared" ref="E285:O290" si="23">E292+E298+E304</f>
        <v>16461.900000000001</v>
      </c>
      <c r="F285" s="10">
        <f t="shared" si="23"/>
        <v>11591.7</v>
      </c>
      <c r="G285" s="10">
        <f t="shared" si="23"/>
        <v>13366.6</v>
      </c>
      <c r="H285" s="10">
        <f t="shared" si="23"/>
        <v>13625.7</v>
      </c>
      <c r="I285" s="10">
        <f t="shared" si="23"/>
        <v>20738.099999999999</v>
      </c>
      <c r="J285" s="10">
        <f t="shared" si="23"/>
        <v>38667.699999999997</v>
      </c>
      <c r="K285" s="10">
        <f t="shared" si="23"/>
        <v>31377.5</v>
      </c>
      <c r="L285" s="20">
        <f>L292+L298+L304</f>
        <v>229813.2</v>
      </c>
      <c r="M285" s="10">
        <f t="shared" si="23"/>
        <v>44813.2</v>
      </c>
      <c r="N285" s="10">
        <f t="shared" si="23"/>
        <v>44813.2</v>
      </c>
      <c r="O285" s="10">
        <f t="shared" si="23"/>
        <v>44813.2</v>
      </c>
      <c r="P285" s="12" t="e">
        <f>L285-#REF!</f>
        <v>#REF!</v>
      </c>
      <c r="Q285" s="1" t="e">
        <f>P285-'ВЕРНАЯ на АВГУСТ'!P285</f>
        <v>#REF!</v>
      </c>
    </row>
    <row r="286" spans="1:19">
      <c r="A286" s="268"/>
      <c r="B286" s="266"/>
      <c r="C286" s="9" t="s">
        <v>7</v>
      </c>
      <c r="D286" s="20">
        <f t="shared" si="22"/>
        <v>431094.00000000006</v>
      </c>
      <c r="E286" s="10">
        <f t="shared" si="23"/>
        <v>8053.1</v>
      </c>
      <c r="F286" s="10">
        <f t="shared" si="23"/>
        <v>8008.1</v>
      </c>
      <c r="G286" s="10">
        <f t="shared" si="23"/>
        <v>7271</v>
      </c>
      <c r="H286" s="10">
        <f t="shared" si="23"/>
        <v>7525.7</v>
      </c>
      <c r="I286" s="10">
        <f t="shared" si="23"/>
        <v>14638.1</v>
      </c>
      <c r="J286" s="10">
        <f t="shared" si="23"/>
        <v>22567.7</v>
      </c>
      <c r="K286" s="10">
        <f t="shared" si="23"/>
        <v>23177.5</v>
      </c>
      <c r="L286" s="20">
        <f t="shared" si="23"/>
        <v>223713.2</v>
      </c>
      <c r="M286" s="10">
        <f t="shared" si="23"/>
        <v>38713.199999999997</v>
      </c>
      <c r="N286" s="10">
        <f t="shared" si="23"/>
        <v>38713.199999999997</v>
      </c>
      <c r="O286" s="10">
        <f t="shared" si="23"/>
        <v>38713.199999999997</v>
      </c>
      <c r="P286" s="12" t="e">
        <f>L286-#REF!</f>
        <v>#REF!</v>
      </c>
      <c r="Q286" s="1" t="e">
        <f>P286-'ВЕРНАЯ на АВГУСТ'!P286</f>
        <v>#REF!</v>
      </c>
      <c r="R286" s="1" t="e">
        <f>Q286-L286</f>
        <v>#REF!</v>
      </c>
      <c r="S286" s="1">
        <v>510082</v>
      </c>
    </row>
    <row r="287" spans="1:19" ht="24">
      <c r="A287" s="268"/>
      <c r="B287" s="266"/>
      <c r="C287" s="9" t="s">
        <v>8</v>
      </c>
      <c r="D287" s="10">
        <f t="shared" si="22"/>
        <v>1151.8</v>
      </c>
      <c r="E287" s="10">
        <f t="shared" si="23"/>
        <v>1151.8</v>
      </c>
      <c r="F287" s="10">
        <f t="shared" si="23"/>
        <v>0</v>
      </c>
      <c r="G287" s="10">
        <f t="shared" si="23"/>
        <v>0</v>
      </c>
      <c r="H287" s="10">
        <f t="shared" si="23"/>
        <v>0</v>
      </c>
      <c r="I287" s="10">
        <f t="shared" si="23"/>
        <v>0</v>
      </c>
      <c r="J287" s="10">
        <f t="shared" si="23"/>
        <v>0</v>
      </c>
      <c r="K287" s="10">
        <f t="shared" si="23"/>
        <v>0</v>
      </c>
      <c r="L287" s="15">
        <f t="shared" si="23"/>
        <v>0</v>
      </c>
      <c r="M287" s="10">
        <f t="shared" si="23"/>
        <v>0</v>
      </c>
      <c r="N287" s="10">
        <f t="shared" si="23"/>
        <v>0</v>
      </c>
      <c r="O287" s="10">
        <f t="shared" si="23"/>
        <v>0</v>
      </c>
      <c r="P287" s="12" t="e">
        <f>L287-#REF!</f>
        <v>#REF!</v>
      </c>
      <c r="Q287" s="1" t="e">
        <f>P287-'ВЕРНАЯ на АВГУСТ'!P287</f>
        <v>#REF!</v>
      </c>
    </row>
    <row r="288" spans="1:19" ht="24">
      <c r="A288" s="268"/>
      <c r="B288" s="266"/>
      <c r="C288" s="9" t="s">
        <v>9</v>
      </c>
      <c r="D288" s="10">
        <f t="shared" si="22"/>
        <v>0</v>
      </c>
      <c r="E288" s="10">
        <f t="shared" si="23"/>
        <v>0</v>
      </c>
      <c r="F288" s="10">
        <f t="shared" si="23"/>
        <v>0</v>
      </c>
      <c r="G288" s="10">
        <f t="shared" si="23"/>
        <v>0</v>
      </c>
      <c r="H288" s="10">
        <f t="shared" si="23"/>
        <v>0</v>
      </c>
      <c r="I288" s="10">
        <f t="shared" si="23"/>
        <v>0</v>
      </c>
      <c r="J288" s="10">
        <f t="shared" si="23"/>
        <v>0</v>
      </c>
      <c r="K288" s="10">
        <f t="shared" si="23"/>
        <v>0</v>
      </c>
      <c r="L288" s="15">
        <f t="shared" si="23"/>
        <v>0</v>
      </c>
      <c r="M288" s="10">
        <f t="shared" si="23"/>
        <v>0</v>
      </c>
      <c r="N288" s="10">
        <f t="shared" si="23"/>
        <v>0</v>
      </c>
      <c r="O288" s="10">
        <f t="shared" si="23"/>
        <v>0</v>
      </c>
      <c r="P288" s="12" t="e">
        <f>L288-#REF!</f>
        <v>#REF!</v>
      </c>
      <c r="Q288" s="1" t="e">
        <f>P288-'ВЕРНАЯ на АВГУСТ'!P288</f>
        <v>#REF!</v>
      </c>
    </row>
    <row r="289" spans="1:17" ht="36">
      <c r="A289" s="268"/>
      <c r="B289" s="266"/>
      <c r="C289" s="9" t="s">
        <v>10</v>
      </c>
      <c r="D289" s="10">
        <f t="shared" si="22"/>
        <v>67836.2</v>
      </c>
      <c r="E289" s="10">
        <f t="shared" si="23"/>
        <v>7257</v>
      </c>
      <c r="F289" s="10">
        <f t="shared" si="23"/>
        <v>3583.6</v>
      </c>
      <c r="G289" s="10">
        <f t="shared" si="23"/>
        <v>6095.6</v>
      </c>
      <c r="H289" s="10">
        <f t="shared" si="23"/>
        <v>6100</v>
      </c>
      <c r="I289" s="10">
        <f t="shared" si="23"/>
        <v>6100</v>
      </c>
      <c r="J289" s="10">
        <f t="shared" si="23"/>
        <v>6100</v>
      </c>
      <c r="K289" s="10">
        <f t="shared" si="23"/>
        <v>8200</v>
      </c>
      <c r="L289" s="15">
        <f t="shared" si="23"/>
        <v>6100</v>
      </c>
      <c r="M289" s="10">
        <f t="shared" si="23"/>
        <v>6100</v>
      </c>
      <c r="N289" s="10">
        <f t="shared" si="23"/>
        <v>6100</v>
      </c>
      <c r="O289" s="10">
        <f t="shared" si="23"/>
        <v>6100</v>
      </c>
      <c r="P289" s="12" t="e">
        <f>L289-#REF!</f>
        <v>#REF!</v>
      </c>
      <c r="Q289" s="1" t="e">
        <f>P289-'ВЕРНАЯ на АВГУСТ'!P289</f>
        <v>#REF!</v>
      </c>
    </row>
    <row r="290" spans="1:17" ht="72">
      <c r="A290" s="268"/>
      <c r="B290" s="266"/>
      <c r="C290" s="9" t="s">
        <v>11</v>
      </c>
      <c r="D290" s="10">
        <f t="shared" si="22"/>
        <v>10000</v>
      </c>
      <c r="E290" s="10">
        <f t="shared" si="23"/>
        <v>0</v>
      </c>
      <c r="F290" s="10">
        <f t="shared" si="23"/>
        <v>0</v>
      </c>
      <c r="G290" s="10">
        <f t="shared" si="23"/>
        <v>0</v>
      </c>
      <c r="H290" s="10">
        <f t="shared" si="23"/>
        <v>0</v>
      </c>
      <c r="I290" s="10">
        <f t="shared" si="23"/>
        <v>0</v>
      </c>
      <c r="J290" s="10">
        <f t="shared" si="23"/>
        <v>10000</v>
      </c>
      <c r="K290" s="10">
        <f t="shared" si="23"/>
        <v>0</v>
      </c>
      <c r="L290" s="15">
        <f t="shared" si="23"/>
        <v>0</v>
      </c>
      <c r="M290" s="10">
        <f t="shared" si="23"/>
        <v>0</v>
      </c>
      <c r="N290" s="10">
        <f t="shared" si="23"/>
        <v>0</v>
      </c>
      <c r="O290" s="10">
        <f t="shared" si="23"/>
        <v>0</v>
      </c>
      <c r="P290" s="12" t="e">
        <f>L290-#REF!</f>
        <v>#REF!</v>
      </c>
      <c r="Q290" s="1" t="e">
        <f>P290-'ВЕРНАЯ на АВГУСТ'!P290</f>
        <v>#REF!</v>
      </c>
    </row>
    <row r="291" spans="1:17">
      <c r="A291" s="268"/>
      <c r="B291" s="266" t="s">
        <v>12</v>
      </c>
      <c r="C291" s="266"/>
      <c r="D291" s="266"/>
      <c r="E291" s="266"/>
      <c r="F291" s="266"/>
      <c r="G291" s="266"/>
      <c r="H291" s="266"/>
      <c r="I291" s="266"/>
      <c r="J291" s="266"/>
      <c r="K291" s="266"/>
      <c r="L291" s="17"/>
      <c r="M291" s="9"/>
      <c r="N291" s="9"/>
      <c r="O291" s="9"/>
      <c r="P291" s="12" t="e">
        <f>L291-#REF!</f>
        <v>#REF!</v>
      </c>
      <c r="Q291" s="1" t="e">
        <f>P291-'ВЕРНАЯ на АВГУСТ'!P291</f>
        <v>#REF!</v>
      </c>
    </row>
    <row r="292" spans="1:17">
      <c r="A292" s="268"/>
      <c r="B292" s="266" t="s">
        <v>13</v>
      </c>
      <c r="C292" s="9" t="s">
        <v>6</v>
      </c>
      <c r="D292" s="10">
        <f t="shared" ref="D292:D315" si="24">SUM(E292:O292)</f>
        <v>24517.800000000003</v>
      </c>
      <c r="E292" s="10">
        <f>SUM(E293:E297)</f>
        <v>16461.900000000001</v>
      </c>
      <c r="F292" s="10">
        <f t="shared" ref="F292:O292" si="25">SUM(F293:F297)</f>
        <v>8055.9</v>
      </c>
      <c r="G292" s="10">
        <f t="shared" si="25"/>
        <v>0</v>
      </c>
      <c r="H292" s="10">
        <f t="shared" si="25"/>
        <v>0</v>
      </c>
      <c r="I292" s="10">
        <f t="shared" si="25"/>
        <v>0</v>
      </c>
      <c r="J292" s="10">
        <f t="shared" si="25"/>
        <v>0</v>
      </c>
      <c r="K292" s="10">
        <f t="shared" si="25"/>
        <v>0</v>
      </c>
      <c r="L292" s="15">
        <f t="shared" si="25"/>
        <v>0</v>
      </c>
      <c r="M292" s="10">
        <f t="shared" si="25"/>
        <v>0</v>
      </c>
      <c r="N292" s="10">
        <f t="shared" si="25"/>
        <v>0</v>
      </c>
      <c r="O292" s="10">
        <f t="shared" si="25"/>
        <v>0</v>
      </c>
      <c r="P292" s="12" t="e">
        <f>L292-#REF!</f>
        <v>#REF!</v>
      </c>
      <c r="Q292" s="1" t="e">
        <f>P292-'ВЕРНАЯ на АВГУСТ'!P292</f>
        <v>#REF!</v>
      </c>
    </row>
    <row r="293" spans="1:17">
      <c r="A293" s="268"/>
      <c r="B293" s="266"/>
      <c r="C293" s="9" t="s">
        <v>7</v>
      </c>
      <c r="D293" s="10">
        <f t="shared" si="24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  <c r="Q293" s="1" t="e">
        <f>P293-'ВЕРНАЯ на АВГУСТ'!P293</f>
        <v>#REF!</v>
      </c>
    </row>
    <row r="294" spans="1:17" ht="24">
      <c r="A294" s="268"/>
      <c r="B294" s="266"/>
      <c r="C294" s="9" t="s">
        <v>8</v>
      </c>
      <c r="D294" s="10">
        <f t="shared" si="24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  <c r="Q294" s="1" t="e">
        <f>P294-'ВЕРНАЯ на АВГУСТ'!P294</f>
        <v>#REF!</v>
      </c>
    </row>
    <row r="295" spans="1:17" ht="24">
      <c r="A295" s="268"/>
      <c r="B295" s="266"/>
      <c r="C295" s="9" t="s">
        <v>9</v>
      </c>
      <c r="D295" s="10">
        <f t="shared" si="24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  <c r="Q295" s="1" t="e">
        <f>P295-'ВЕРНАЯ на АВГУСТ'!P295</f>
        <v>#REF!</v>
      </c>
    </row>
    <row r="296" spans="1:17" ht="36">
      <c r="A296" s="268"/>
      <c r="B296" s="266"/>
      <c r="C296" s="9" t="s">
        <v>10</v>
      </c>
      <c r="D296" s="10">
        <f t="shared" si="24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  <c r="Q296" s="1" t="e">
        <f>P296-'ВЕРНАЯ на АВГУСТ'!P296</f>
        <v>#REF!</v>
      </c>
    </row>
    <row r="297" spans="1:17">
      <c r="A297" s="268"/>
      <c r="B297" s="9"/>
      <c r="C297" s="9"/>
      <c r="D297" s="10">
        <f t="shared" si="24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  <c r="Q297" s="1" t="e">
        <f>P297-'ВЕРНАЯ на АВГУСТ'!P297</f>
        <v>#REF!</v>
      </c>
    </row>
    <row r="298" spans="1:17">
      <c r="A298" s="268"/>
      <c r="B298" s="266" t="s">
        <v>16</v>
      </c>
      <c r="C298" s="9" t="s">
        <v>6</v>
      </c>
      <c r="D298" s="10">
        <f t="shared" si="24"/>
        <v>320564.2</v>
      </c>
      <c r="E298" s="10">
        <f>SUM(E299:E303)</f>
        <v>0</v>
      </c>
      <c r="F298" s="10">
        <f t="shared" ref="F298:O298" si="26">SUM(F299:F303)</f>
        <v>3535.8</v>
      </c>
      <c r="G298" s="10">
        <f t="shared" si="26"/>
        <v>13366.6</v>
      </c>
      <c r="H298" s="10">
        <f t="shared" si="26"/>
        <v>13625.7</v>
      </c>
      <c r="I298" s="10">
        <f t="shared" si="26"/>
        <v>20738.099999999999</v>
      </c>
      <c r="J298" s="10">
        <f t="shared" si="26"/>
        <v>38667.699999999997</v>
      </c>
      <c r="K298" s="10">
        <f t="shared" si="26"/>
        <v>31377.5</v>
      </c>
      <c r="L298" s="15">
        <f>SUM(L299:L303)</f>
        <v>64813.2</v>
      </c>
      <c r="M298" s="10">
        <f t="shared" si="26"/>
        <v>44813.2</v>
      </c>
      <c r="N298" s="10">
        <f t="shared" si="26"/>
        <v>44813.2</v>
      </c>
      <c r="O298" s="10">
        <f t="shared" si="26"/>
        <v>44813.2</v>
      </c>
      <c r="P298" s="12" t="e">
        <f>L298-#REF!</f>
        <v>#REF!</v>
      </c>
      <c r="Q298" s="1" t="e">
        <f>P298-'ВЕРНАЯ на АВГУСТ'!P298</f>
        <v>#REF!</v>
      </c>
    </row>
    <row r="299" spans="1:17">
      <c r="A299" s="268"/>
      <c r="B299" s="266"/>
      <c r="C299" s="9" t="s">
        <v>7</v>
      </c>
      <c r="D299" s="10">
        <f t="shared" si="24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  <c r="Q299" s="1" t="e">
        <f>P299-'ВЕРНАЯ на АВГУСТ'!P299</f>
        <v>#REF!</v>
      </c>
    </row>
    <row r="300" spans="1:17" ht="24">
      <c r="A300" s="268"/>
      <c r="B300" s="266"/>
      <c r="C300" s="9" t="s">
        <v>8</v>
      </c>
      <c r="D300" s="10">
        <f t="shared" si="24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  <c r="Q300" s="1" t="e">
        <f>P300-'ВЕРНАЯ на АВГУСТ'!P300</f>
        <v>#REF!</v>
      </c>
    </row>
    <row r="301" spans="1:17" ht="24">
      <c r="A301" s="268"/>
      <c r="B301" s="266"/>
      <c r="C301" s="9" t="s">
        <v>9</v>
      </c>
      <c r="D301" s="10">
        <f t="shared" si="24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  <c r="Q301" s="1" t="e">
        <f>P301-'ВЕРНАЯ на АВГУСТ'!P301</f>
        <v>#REF!</v>
      </c>
    </row>
    <row r="302" spans="1:17" ht="36">
      <c r="A302" s="268"/>
      <c r="B302" s="266"/>
      <c r="C302" s="9" t="s">
        <v>10</v>
      </c>
      <c r="D302" s="10">
        <f t="shared" si="24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  <c r="Q302" s="1" t="e">
        <f>P302-'ВЕРНАЯ на АВГУСТ'!P302</f>
        <v>#REF!</v>
      </c>
    </row>
    <row r="303" spans="1:17" ht="72">
      <c r="A303" s="268"/>
      <c r="B303" s="266"/>
      <c r="C303" s="9" t="s">
        <v>11</v>
      </c>
      <c r="D303" s="10">
        <f t="shared" si="24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  <c r="Q303" s="1" t="e">
        <f>P303-'ВЕРНАЯ на АВГУСТ'!P303</f>
        <v>#REF!</v>
      </c>
    </row>
    <row r="304" spans="1:17">
      <c r="A304" s="268"/>
      <c r="B304" s="266" t="s">
        <v>165</v>
      </c>
      <c r="C304" s="9" t="s">
        <v>6</v>
      </c>
      <c r="D304" s="20">
        <f t="shared" si="24"/>
        <v>165000</v>
      </c>
      <c r="E304" s="10">
        <f>SUM(E305:E309)</f>
        <v>0</v>
      </c>
      <c r="F304" s="10">
        <f t="shared" ref="F304:K304" si="27">SUM(F305:F309)</f>
        <v>0</v>
      </c>
      <c r="G304" s="10">
        <f t="shared" si="27"/>
        <v>0</v>
      </c>
      <c r="H304" s="10">
        <f t="shared" si="27"/>
        <v>0</v>
      </c>
      <c r="I304" s="10">
        <f t="shared" si="27"/>
        <v>0</v>
      </c>
      <c r="J304" s="10">
        <f t="shared" si="27"/>
        <v>0</v>
      </c>
      <c r="K304" s="10">
        <f t="shared" si="27"/>
        <v>0</v>
      </c>
      <c r="L304" s="20">
        <f>L431</f>
        <v>165000</v>
      </c>
      <c r="M304" s="10">
        <f t="shared" ref="M304:O304" si="28">M431</f>
        <v>0</v>
      </c>
      <c r="N304" s="10">
        <f t="shared" si="28"/>
        <v>0</v>
      </c>
      <c r="O304" s="10">
        <f t="shared" si="28"/>
        <v>0</v>
      </c>
      <c r="P304" s="12" t="e">
        <f>L304-#REF!</f>
        <v>#REF!</v>
      </c>
      <c r="Q304" s="1" t="e">
        <f>P304-'ВЕРНАЯ на АВГУСТ'!P304</f>
        <v>#REF!</v>
      </c>
    </row>
    <row r="305" spans="1:17">
      <c r="A305" s="268"/>
      <c r="B305" s="266"/>
      <c r="C305" s="9" t="s">
        <v>7</v>
      </c>
      <c r="D305" s="20">
        <f t="shared" si="24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29">L432</f>
        <v>165000</v>
      </c>
      <c r="M305" s="10">
        <f t="shared" si="29"/>
        <v>0</v>
      </c>
      <c r="N305" s="10">
        <f t="shared" si="29"/>
        <v>0</v>
      </c>
      <c r="O305" s="10">
        <f t="shared" si="29"/>
        <v>0</v>
      </c>
      <c r="P305" s="12" t="e">
        <f>L305-#REF!</f>
        <v>#REF!</v>
      </c>
      <c r="Q305" s="1" t="e">
        <f>P305-'ВЕРНАЯ на АВГУСТ'!P305</f>
        <v>#REF!</v>
      </c>
    </row>
    <row r="306" spans="1:17" ht="24">
      <c r="A306" s="268"/>
      <c r="B306" s="266"/>
      <c r="C306" s="9" t="s">
        <v>8</v>
      </c>
      <c r="D306" s="10">
        <f t="shared" si="24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29"/>
        <v>0</v>
      </c>
      <c r="M306" s="10">
        <f t="shared" si="29"/>
        <v>0</v>
      </c>
      <c r="N306" s="10">
        <f t="shared" si="29"/>
        <v>0</v>
      </c>
      <c r="O306" s="10">
        <f t="shared" si="29"/>
        <v>0</v>
      </c>
      <c r="P306" s="12" t="e">
        <f>L306-#REF!</f>
        <v>#REF!</v>
      </c>
      <c r="Q306" s="1" t="e">
        <f>P306-'ВЕРНАЯ на АВГУСТ'!P306</f>
        <v>#REF!</v>
      </c>
    </row>
    <row r="307" spans="1:17" ht="24">
      <c r="A307" s="268"/>
      <c r="B307" s="266"/>
      <c r="C307" s="9" t="s">
        <v>9</v>
      </c>
      <c r="D307" s="10">
        <f t="shared" si="24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29"/>
        <v>0</v>
      </c>
      <c r="M307" s="10">
        <f t="shared" si="29"/>
        <v>0</v>
      </c>
      <c r="N307" s="10">
        <f t="shared" si="29"/>
        <v>0</v>
      </c>
      <c r="O307" s="10">
        <f t="shared" si="29"/>
        <v>0</v>
      </c>
      <c r="P307" s="12" t="e">
        <f>L307-#REF!</f>
        <v>#REF!</v>
      </c>
      <c r="Q307" s="1" t="e">
        <f>P307-'ВЕРНАЯ на АВГУСТ'!P307</f>
        <v>#REF!</v>
      </c>
    </row>
    <row r="308" spans="1:17" ht="36">
      <c r="A308" s="268"/>
      <c r="B308" s="266"/>
      <c r="C308" s="9" t="s">
        <v>10</v>
      </c>
      <c r="D308" s="10">
        <f t="shared" si="24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29"/>
        <v>0</v>
      </c>
      <c r="M308" s="10">
        <f t="shared" si="29"/>
        <v>0</v>
      </c>
      <c r="N308" s="10">
        <f t="shared" si="29"/>
        <v>0</v>
      </c>
      <c r="O308" s="10">
        <f t="shared" si="29"/>
        <v>0</v>
      </c>
      <c r="P308" s="12" t="e">
        <f>L308-#REF!</f>
        <v>#REF!</v>
      </c>
      <c r="Q308" s="1" t="e">
        <f>P308-'ВЕРНАЯ на АВГУСТ'!P308</f>
        <v>#REF!</v>
      </c>
    </row>
    <row r="309" spans="1:17">
      <c r="A309" s="11"/>
      <c r="B309" s="9"/>
      <c r="C309" s="9"/>
      <c r="D309" s="10">
        <f t="shared" si="24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  <c r="Q309" s="1" t="e">
        <f>P309-'ВЕРНАЯ на АВГУСТ'!P309</f>
        <v>#REF!</v>
      </c>
    </row>
    <row r="310" spans="1:17">
      <c r="A310" s="266" t="s">
        <v>61</v>
      </c>
      <c r="B310" s="266"/>
      <c r="C310" s="9" t="s">
        <v>6</v>
      </c>
      <c r="D310" s="10">
        <f t="shared" si="24"/>
        <v>312148.40000000002</v>
      </c>
      <c r="E310" s="10">
        <f t="shared" ref="E310:O315" si="30">E317+E323</f>
        <v>15111.900000000001</v>
      </c>
      <c r="F310" s="10">
        <f t="shared" si="30"/>
        <v>11591.7</v>
      </c>
      <c r="G310" s="10">
        <f t="shared" si="30"/>
        <v>13366.6</v>
      </c>
      <c r="H310" s="10">
        <f t="shared" si="30"/>
        <v>13625.7</v>
      </c>
      <c r="I310" s="10">
        <f t="shared" si="30"/>
        <v>20654.5</v>
      </c>
      <c r="J310" s="10">
        <f t="shared" si="30"/>
        <v>27167.7</v>
      </c>
      <c r="K310" s="10">
        <f t="shared" si="30"/>
        <v>31377.5</v>
      </c>
      <c r="L310" s="15">
        <f>L317+L323</f>
        <v>44813.2</v>
      </c>
      <c r="M310" s="10">
        <f t="shared" si="30"/>
        <v>44813.2</v>
      </c>
      <c r="N310" s="10">
        <f t="shared" si="30"/>
        <v>44813.2</v>
      </c>
      <c r="O310" s="10">
        <f t="shared" si="30"/>
        <v>44813.2</v>
      </c>
      <c r="P310" s="12" t="e">
        <f>L310-#REF!</f>
        <v>#REF!</v>
      </c>
      <c r="Q310" s="1" t="e">
        <f>P310-'ВЕРНАЯ на АВГУСТ'!P310</f>
        <v>#REF!</v>
      </c>
    </row>
    <row r="311" spans="1:17">
      <c r="A311" s="266"/>
      <c r="B311" s="266"/>
      <c r="C311" s="9" t="s">
        <v>7</v>
      </c>
      <c r="D311" s="10">
        <f t="shared" si="24"/>
        <v>243160.40000000002</v>
      </c>
      <c r="E311" s="10">
        <f t="shared" si="30"/>
        <v>6703.1</v>
      </c>
      <c r="F311" s="10">
        <f t="shared" si="30"/>
        <v>8008.1</v>
      </c>
      <c r="G311" s="10">
        <f t="shared" si="30"/>
        <v>7271</v>
      </c>
      <c r="H311" s="10">
        <f t="shared" si="30"/>
        <v>7525.7</v>
      </c>
      <c r="I311" s="10">
        <f t="shared" si="30"/>
        <v>14554.5</v>
      </c>
      <c r="J311" s="10">
        <f t="shared" si="30"/>
        <v>21067.7</v>
      </c>
      <c r="K311" s="10">
        <f t="shared" si="30"/>
        <v>23177.5</v>
      </c>
      <c r="L311" s="15">
        <f t="shared" si="30"/>
        <v>38713.199999999997</v>
      </c>
      <c r="M311" s="10">
        <f t="shared" si="30"/>
        <v>38713.199999999997</v>
      </c>
      <c r="N311" s="10">
        <f t="shared" si="30"/>
        <v>38713.199999999997</v>
      </c>
      <c r="O311" s="10">
        <f t="shared" si="30"/>
        <v>38713.199999999997</v>
      </c>
      <c r="P311" s="12" t="e">
        <f>L311-#REF!</f>
        <v>#REF!</v>
      </c>
      <c r="Q311" s="1" t="e">
        <f>P311-'ВЕРНАЯ на АВГУСТ'!P311</f>
        <v>#REF!</v>
      </c>
    </row>
    <row r="312" spans="1:17" ht="24">
      <c r="A312" s="266"/>
      <c r="B312" s="266"/>
      <c r="C312" s="9" t="s">
        <v>8</v>
      </c>
      <c r="D312" s="10">
        <f t="shared" si="24"/>
        <v>1151.8</v>
      </c>
      <c r="E312" s="10">
        <f t="shared" si="30"/>
        <v>1151.8</v>
      </c>
      <c r="F312" s="10">
        <f t="shared" si="30"/>
        <v>0</v>
      </c>
      <c r="G312" s="10">
        <f t="shared" si="30"/>
        <v>0</v>
      </c>
      <c r="H312" s="10">
        <f t="shared" si="30"/>
        <v>0</v>
      </c>
      <c r="I312" s="10">
        <f t="shared" si="30"/>
        <v>0</v>
      </c>
      <c r="J312" s="10">
        <f t="shared" si="30"/>
        <v>0</v>
      </c>
      <c r="K312" s="10">
        <f t="shared" si="30"/>
        <v>0</v>
      </c>
      <c r="L312" s="15">
        <f t="shared" si="30"/>
        <v>0</v>
      </c>
      <c r="M312" s="10">
        <f t="shared" si="30"/>
        <v>0</v>
      </c>
      <c r="N312" s="10">
        <f t="shared" si="30"/>
        <v>0</v>
      </c>
      <c r="O312" s="10">
        <f t="shared" si="30"/>
        <v>0</v>
      </c>
      <c r="P312" s="12" t="e">
        <f>L312-#REF!</f>
        <v>#REF!</v>
      </c>
      <c r="Q312" s="1" t="e">
        <f>P312-'ВЕРНАЯ на АВГУСТ'!P312</f>
        <v>#REF!</v>
      </c>
    </row>
    <row r="313" spans="1:17" ht="24">
      <c r="A313" s="266"/>
      <c r="B313" s="266"/>
      <c r="C313" s="9" t="s">
        <v>9</v>
      </c>
      <c r="D313" s="10">
        <f t="shared" si="24"/>
        <v>0</v>
      </c>
      <c r="E313" s="10">
        <f t="shared" si="30"/>
        <v>0</v>
      </c>
      <c r="F313" s="10">
        <f t="shared" si="30"/>
        <v>0</v>
      </c>
      <c r="G313" s="10">
        <f t="shared" si="30"/>
        <v>0</v>
      </c>
      <c r="H313" s="10">
        <f t="shared" si="30"/>
        <v>0</v>
      </c>
      <c r="I313" s="10">
        <f t="shared" si="30"/>
        <v>0</v>
      </c>
      <c r="J313" s="10">
        <f t="shared" si="30"/>
        <v>0</v>
      </c>
      <c r="K313" s="10">
        <f t="shared" si="30"/>
        <v>0</v>
      </c>
      <c r="L313" s="15">
        <f t="shared" si="30"/>
        <v>0</v>
      </c>
      <c r="M313" s="10">
        <f t="shared" si="30"/>
        <v>0</v>
      </c>
      <c r="N313" s="10">
        <f t="shared" si="30"/>
        <v>0</v>
      </c>
      <c r="O313" s="10">
        <f t="shared" si="30"/>
        <v>0</v>
      </c>
      <c r="P313" s="12" t="e">
        <f>L313-#REF!</f>
        <v>#REF!</v>
      </c>
      <c r="Q313" s="1" t="e">
        <f>P313-'ВЕРНАЯ на АВГУСТ'!P313</f>
        <v>#REF!</v>
      </c>
    </row>
    <row r="314" spans="1:17" ht="36">
      <c r="A314" s="266"/>
      <c r="B314" s="266"/>
      <c r="C314" s="9" t="s">
        <v>10</v>
      </c>
      <c r="D314" s="10">
        <f t="shared" si="24"/>
        <v>67836.2</v>
      </c>
      <c r="E314" s="10">
        <f t="shared" si="30"/>
        <v>7257</v>
      </c>
      <c r="F314" s="10">
        <f t="shared" si="30"/>
        <v>3583.6</v>
      </c>
      <c r="G314" s="10">
        <f t="shared" si="30"/>
        <v>6095.6</v>
      </c>
      <c r="H314" s="10">
        <f t="shared" si="30"/>
        <v>6100</v>
      </c>
      <c r="I314" s="10">
        <f t="shared" si="30"/>
        <v>6100</v>
      </c>
      <c r="J314" s="10">
        <f t="shared" si="30"/>
        <v>6100</v>
      </c>
      <c r="K314" s="10">
        <f t="shared" si="30"/>
        <v>8200</v>
      </c>
      <c r="L314" s="15">
        <f t="shared" si="30"/>
        <v>6100</v>
      </c>
      <c r="M314" s="10">
        <f t="shared" si="30"/>
        <v>6100</v>
      </c>
      <c r="N314" s="10">
        <f t="shared" si="30"/>
        <v>6100</v>
      </c>
      <c r="O314" s="10">
        <f t="shared" si="30"/>
        <v>6100</v>
      </c>
      <c r="P314" s="12" t="e">
        <f>L314-#REF!</f>
        <v>#REF!</v>
      </c>
      <c r="Q314" s="1" t="e">
        <f>P314-'ВЕРНАЯ на АВГУСТ'!P314</f>
        <v>#REF!</v>
      </c>
    </row>
    <row r="315" spans="1:17">
      <c r="A315" s="266"/>
      <c r="B315" s="9"/>
      <c r="C315" s="9"/>
      <c r="D315" s="10">
        <f t="shared" si="24"/>
        <v>0</v>
      </c>
      <c r="E315" s="10">
        <f t="shared" si="30"/>
        <v>0</v>
      </c>
      <c r="F315" s="10">
        <f t="shared" si="30"/>
        <v>0</v>
      </c>
      <c r="G315" s="10">
        <f t="shared" si="30"/>
        <v>0</v>
      </c>
      <c r="H315" s="10">
        <f t="shared" si="30"/>
        <v>0</v>
      </c>
      <c r="I315" s="10">
        <f t="shared" si="30"/>
        <v>0</v>
      </c>
      <c r="J315" s="10">
        <f t="shared" si="30"/>
        <v>0</v>
      </c>
      <c r="K315" s="10">
        <f t="shared" si="30"/>
        <v>0</v>
      </c>
      <c r="L315" s="15">
        <f t="shared" si="30"/>
        <v>0</v>
      </c>
      <c r="M315" s="10">
        <f t="shared" si="30"/>
        <v>0</v>
      </c>
      <c r="N315" s="10">
        <f t="shared" si="30"/>
        <v>0</v>
      </c>
      <c r="O315" s="10">
        <f t="shared" si="30"/>
        <v>0</v>
      </c>
      <c r="P315" s="12" t="e">
        <f>L315-#REF!</f>
        <v>#REF!</v>
      </c>
      <c r="Q315" s="1" t="e">
        <f>P315-'ВЕРНАЯ на АВГУСТ'!P315</f>
        <v>#REF!</v>
      </c>
    </row>
    <row r="316" spans="1:17">
      <c r="A316" s="266"/>
      <c r="B316" s="266" t="s">
        <v>12</v>
      </c>
      <c r="C316" s="266"/>
      <c r="D316" s="266"/>
      <c r="E316" s="266"/>
      <c r="F316" s="266"/>
      <c r="G316" s="266"/>
      <c r="H316" s="266"/>
      <c r="I316" s="266"/>
      <c r="J316" s="266"/>
      <c r="K316" s="266"/>
      <c r="L316" s="17"/>
      <c r="M316" s="9"/>
      <c r="N316" s="9"/>
      <c r="O316" s="9"/>
      <c r="P316" s="12" t="e">
        <f>L316-#REF!</f>
        <v>#REF!</v>
      </c>
      <c r="Q316" s="1" t="e">
        <f>P316-'ВЕРНАЯ на АВГУСТ'!P316</f>
        <v>#REF!</v>
      </c>
    </row>
    <row r="317" spans="1:17">
      <c r="A317" s="266"/>
      <c r="B317" s="266" t="s">
        <v>13</v>
      </c>
      <c r="C317" s="9" t="s">
        <v>6</v>
      </c>
      <c r="D317" s="10">
        <f t="shared" ref="D317:D334" si="31">SUM(E317:O317)</f>
        <v>23167.800000000003</v>
      </c>
      <c r="E317" s="10">
        <f>SUM(E318:E322)</f>
        <v>15111.900000000001</v>
      </c>
      <c r="F317" s="10">
        <f t="shared" ref="F317:O317" si="32">SUM(F318:F322)</f>
        <v>8055.9</v>
      </c>
      <c r="G317" s="10">
        <f t="shared" si="32"/>
        <v>0</v>
      </c>
      <c r="H317" s="10">
        <f t="shared" si="32"/>
        <v>0</v>
      </c>
      <c r="I317" s="10">
        <f t="shared" si="32"/>
        <v>0</v>
      </c>
      <c r="J317" s="10">
        <f t="shared" si="32"/>
        <v>0</v>
      </c>
      <c r="K317" s="10">
        <f t="shared" si="32"/>
        <v>0</v>
      </c>
      <c r="L317" s="15">
        <f t="shared" si="32"/>
        <v>0</v>
      </c>
      <c r="M317" s="10">
        <f t="shared" si="32"/>
        <v>0</v>
      </c>
      <c r="N317" s="10">
        <f t="shared" si="32"/>
        <v>0</v>
      </c>
      <c r="O317" s="10">
        <f t="shared" si="32"/>
        <v>0</v>
      </c>
      <c r="P317" s="12" t="e">
        <f>L317-#REF!</f>
        <v>#REF!</v>
      </c>
      <c r="Q317" s="1" t="e">
        <f>P317-'ВЕРНАЯ на АВГУСТ'!P317</f>
        <v>#REF!</v>
      </c>
    </row>
    <row r="318" spans="1:17">
      <c r="A318" s="266"/>
      <c r="B318" s="266"/>
      <c r="C318" s="9" t="s">
        <v>7</v>
      </c>
      <c r="D318" s="10">
        <f t="shared" si="31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  <c r="Q318" s="1" t="e">
        <f>P318-'ВЕРНАЯ на АВГУСТ'!P318</f>
        <v>#REF!</v>
      </c>
    </row>
    <row r="319" spans="1:17" ht="24">
      <c r="A319" s="266"/>
      <c r="B319" s="266"/>
      <c r="C319" s="9" t="s">
        <v>8</v>
      </c>
      <c r="D319" s="10">
        <f t="shared" si="31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  <c r="Q319" s="1" t="e">
        <f>P319-'ВЕРНАЯ на АВГУСТ'!P319</f>
        <v>#REF!</v>
      </c>
    </row>
    <row r="320" spans="1:17" ht="24">
      <c r="A320" s="266"/>
      <c r="B320" s="266"/>
      <c r="C320" s="9" t="s">
        <v>9</v>
      </c>
      <c r="D320" s="10">
        <f t="shared" si="31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  <c r="Q320" s="1" t="e">
        <f>P320-'ВЕРНАЯ на АВГУСТ'!P320</f>
        <v>#REF!</v>
      </c>
    </row>
    <row r="321" spans="1:17" ht="36">
      <c r="A321" s="266"/>
      <c r="B321" s="266"/>
      <c r="C321" s="9" t="s">
        <v>10</v>
      </c>
      <c r="D321" s="10">
        <f t="shared" si="31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  <c r="Q321" s="1" t="e">
        <f>P321-'ВЕРНАЯ на АВГУСТ'!P321</f>
        <v>#REF!</v>
      </c>
    </row>
    <row r="322" spans="1:17">
      <c r="A322" s="266"/>
      <c r="B322" s="9"/>
      <c r="C322" s="9"/>
      <c r="D322" s="10">
        <f t="shared" si="31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  <c r="Q322" s="1" t="e">
        <f>P322-'ВЕРНАЯ на АВГУСТ'!P322</f>
        <v>#REF!</v>
      </c>
    </row>
    <row r="323" spans="1:17">
      <c r="A323" s="266"/>
      <c r="B323" s="266" t="s">
        <v>16</v>
      </c>
      <c r="C323" s="9" t="s">
        <v>6</v>
      </c>
      <c r="D323" s="10">
        <f t="shared" si="31"/>
        <v>288980.60000000003</v>
      </c>
      <c r="E323" s="10">
        <f>SUM(E324:E328)</f>
        <v>0</v>
      </c>
      <c r="F323" s="10">
        <f t="shared" ref="F323:O323" si="33">SUM(F324:F328)</f>
        <v>3535.8</v>
      </c>
      <c r="G323" s="10">
        <f t="shared" si="33"/>
        <v>13366.6</v>
      </c>
      <c r="H323" s="10">
        <f t="shared" si="33"/>
        <v>13625.7</v>
      </c>
      <c r="I323" s="10">
        <f t="shared" si="33"/>
        <v>20654.5</v>
      </c>
      <c r="J323" s="10">
        <f t="shared" si="33"/>
        <v>27167.7</v>
      </c>
      <c r="K323" s="10">
        <f t="shared" si="33"/>
        <v>31377.5</v>
      </c>
      <c r="L323" s="15">
        <f t="shared" si="33"/>
        <v>44813.2</v>
      </c>
      <c r="M323" s="10">
        <f t="shared" si="33"/>
        <v>44813.2</v>
      </c>
      <c r="N323" s="10">
        <f t="shared" si="33"/>
        <v>44813.2</v>
      </c>
      <c r="O323" s="10">
        <f t="shared" si="33"/>
        <v>44813.2</v>
      </c>
      <c r="P323" s="12" t="e">
        <f>L323-#REF!</f>
        <v>#REF!</v>
      </c>
      <c r="Q323" s="1" t="e">
        <f>P323-'ВЕРНАЯ на АВГУСТ'!P323</f>
        <v>#REF!</v>
      </c>
    </row>
    <row r="324" spans="1:17">
      <c r="A324" s="266"/>
      <c r="B324" s="266"/>
      <c r="C324" s="9" t="s">
        <v>7</v>
      </c>
      <c r="D324" s="10">
        <f t="shared" si="31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  <c r="Q324" s="1" t="e">
        <f>P324-'ВЕРНАЯ на АВГУСТ'!P324</f>
        <v>#REF!</v>
      </c>
    </row>
    <row r="325" spans="1:17" ht="24">
      <c r="A325" s="266"/>
      <c r="B325" s="266"/>
      <c r="C325" s="9" t="s">
        <v>8</v>
      </c>
      <c r="D325" s="10">
        <f t="shared" si="31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  <c r="Q325" s="1" t="e">
        <f>P325-'ВЕРНАЯ на АВГУСТ'!P325</f>
        <v>#REF!</v>
      </c>
    </row>
    <row r="326" spans="1:17" ht="24">
      <c r="A326" s="266"/>
      <c r="B326" s="266"/>
      <c r="C326" s="9" t="s">
        <v>9</v>
      </c>
      <c r="D326" s="10">
        <f t="shared" si="31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  <c r="Q326" s="1" t="e">
        <f>P326-'ВЕРНАЯ на АВГУСТ'!P326</f>
        <v>#REF!</v>
      </c>
    </row>
    <row r="327" spans="1:17" ht="36">
      <c r="A327" s="266"/>
      <c r="B327" s="266"/>
      <c r="C327" s="9" t="s">
        <v>10</v>
      </c>
      <c r="D327" s="10">
        <f t="shared" si="31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  <c r="Q327" s="1" t="e">
        <f>P327-'ВЕРНАЯ на АВГУСТ'!P327</f>
        <v>#REF!</v>
      </c>
    </row>
    <row r="328" spans="1:17">
      <c r="A328" s="9"/>
      <c r="B328" s="9"/>
      <c r="C328" s="9"/>
      <c r="D328" s="10">
        <f t="shared" si="31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  <c r="Q328" s="1" t="e">
        <f>P328-'ВЕРНАЯ на АВГУСТ'!P328</f>
        <v>#REF!</v>
      </c>
    </row>
    <row r="329" spans="1:17">
      <c r="A329" s="266" t="s">
        <v>62</v>
      </c>
      <c r="B329" s="266"/>
      <c r="C329" s="9" t="s">
        <v>6</v>
      </c>
      <c r="D329" s="10">
        <f>SUM(E329:O329)</f>
        <v>21820</v>
      </c>
      <c r="E329" s="10">
        <f t="shared" ref="E329:O334" si="34">E336+E342+E348</f>
        <v>320</v>
      </c>
      <c r="F329" s="10">
        <f t="shared" si="34"/>
        <v>0</v>
      </c>
      <c r="G329" s="10">
        <f t="shared" si="34"/>
        <v>0</v>
      </c>
      <c r="H329" s="10">
        <f t="shared" si="34"/>
        <v>0</v>
      </c>
      <c r="I329" s="10">
        <f t="shared" si="34"/>
        <v>0</v>
      </c>
      <c r="J329" s="10">
        <f t="shared" si="34"/>
        <v>1500</v>
      </c>
      <c r="K329" s="10">
        <f t="shared" si="34"/>
        <v>0</v>
      </c>
      <c r="L329" s="15">
        <f>L330+L331+L332+L333</f>
        <v>20000</v>
      </c>
      <c r="M329" s="10">
        <f t="shared" si="34"/>
        <v>0</v>
      </c>
      <c r="N329" s="10">
        <f t="shared" si="34"/>
        <v>0</v>
      </c>
      <c r="O329" s="10">
        <f t="shared" si="34"/>
        <v>0</v>
      </c>
      <c r="P329" s="12" t="e">
        <f>L329-#REF!</f>
        <v>#REF!</v>
      </c>
      <c r="Q329" s="1" t="e">
        <f>P329-'ВЕРНАЯ на АВГУСТ'!P329</f>
        <v>#REF!</v>
      </c>
    </row>
    <row r="330" spans="1:17">
      <c r="A330" s="266"/>
      <c r="B330" s="266"/>
      <c r="C330" s="9" t="s">
        <v>7</v>
      </c>
      <c r="D330" s="10">
        <f t="shared" si="31"/>
        <v>21820</v>
      </c>
      <c r="E330" s="10">
        <f t="shared" si="34"/>
        <v>320</v>
      </c>
      <c r="F330" s="10">
        <f t="shared" si="34"/>
        <v>0</v>
      </c>
      <c r="G330" s="10">
        <f t="shared" si="34"/>
        <v>0</v>
      </c>
      <c r="H330" s="10">
        <f t="shared" si="34"/>
        <v>0</v>
      </c>
      <c r="I330" s="10">
        <f t="shared" si="34"/>
        <v>0</v>
      </c>
      <c r="J330" s="10">
        <f t="shared" si="34"/>
        <v>1500</v>
      </c>
      <c r="K330" s="10">
        <f t="shared" si="34"/>
        <v>0</v>
      </c>
      <c r="L330" s="15">
        <f>L337+L343+L349</f>
        <v>20000</v>
      </c>
      <c r="M330" s="10">
        <f t="shared" si="34"/>
        <v>0</v>
      </c>
      <c r="N330" s="10">
        <f t="shared" si="34"/>
        <v>0</v>
      </c>
      <c r="O330" s="10">
        <f t="shared" si="34"/>
        <v>0</v>
      </c>
      <c r="P330" s="12" t="e">
        <f>L330-#REF!</f>
        <v>#REF!</v>
      </c>
      <c r="Q330" s="1" t="e">
        <f>P330-'ВЕРНАЯ на АВГУСТ'!P330</f>
        <v>#REF!</v>
      </c>
    </row>
    <row r="331" spans="1:17" ht="24">
      <c r="A331" s="266"/>
      <c r="B331" s="266"/>
      <c r="C331" s="9" t="s">
        <v>8</v>
      </c>
      <c r="D331" s="10">
        <f t="shared" si="31"/>
        <v>0</v>
      </c>
      <c r="E331" s="10">
        <f t="shared" si="34"/>
        <v>0</v>
      </c>
      <c r="F331" s="10">
        <f t="shared" si="34"/>
        <v>0</v>
      </c>
      <c r="G331" s="10">
        <f t="shared" si="34"/>
        <v>0</v>
      </c>
      <c r="H331" s="10">
        <f t="shared" si="34"/>
        <v>0</v>
      </c>
      <c r="I331" s="10">
        <f t="shared" si="34"/>
        <v>0</v>
      </c>
      <c r="J331" s="10">
        <f t="shared" si="34"/>
        <v>0</v>
      </c>
      <c r="K331" s="10">
        <f t="shared" si="34"/>
        <v>0</v>
      </c>
      <c r="L331" s="15">
        <f t="shared" si="34"/>
        <v>0</v>
      </c>
      <c r="M331" s="10">
        <f t="shared" si="34"/>
        <v>0</v>
      </c>
      <c r="N331" s="10">
        <f t="shared" si="34"/>
        <v>0</v>
      </c>
      <c r="O331" s="10">
        <f t="shared" si="34"/>
        <v>0</v>
      </c>
      <c r="P331" s="12" t="e">
        <f>L331-#REF!</f>
        <v>#REF!</v>
      </c>
      <c r="Q331" s="1" t="e">
        <f>P331-'ВЕРНАЯ на АВГУСТ'!P331</f>
        <v>#REF!</v>
      </c>
    </row>
    <row r="332" spans="1:17" ht="24">
      <c r="A332" s="266"/>
      <c r="B332" s="266"/>
      <c r="C332" s="9" t="s">
        <v>9</v>
      </c>
      <c r="D332" s="10">
        <f t="shared" si="31"/>
        <v>0</v>
      </c>
      <c r="E332" s="10">
        <f t="shared" si="34"/>
        <v>0</v>
      </c>
      <c r="F332" s="10">
        <f t="shared" si="34"/>
        <v>0</v>
      </c>
      <c r="G332" s="10">
        <f t="shared" si="34"/>
        <v>0</v>
      </c>
      <c r="H332" s="10">
        <f t="shared" si="34"/>
        <v>0</v>
      </c>
      <c r="I332" s="10">
        <f t="shared" si="34"/>
        <v>0</v>
      </c>
      <c r="J332" s="10">
        <f t="shared" si="34"/>
        <v>0</v>
      </c>
      <c r="K332" s="10">
        <f t="shared" si="34"/>
        <v>0</v>
      </c>
      <c r="L332" s="15">
        <f t="shared" si="34"/>
        <v>0</v>
      </c>
      <c r="M332" s="10">
        <f t="shared" si="34"/>
        <v>0</v>
      </c>
      <c r="N332" s="10">
        <f t="shared" si="34"/>
        <v>0</v>
      </c>
      <c r="O332" s="10">
        <f t="shared" si="34"/>
        <v>0</v>
      </c>
      <c r="P332" s="12" t="e">
        <f>L332-#REF!</f>
        <v>#REF!</v>
      </c>
      <c r="Q332" s="1" t="e">
        <f>P332-'ВЕРНАЯ на АВГУСТ'!P332</f>
        <v>#REF!</v>
      </c>
    </row>
    <row r="333" spans="1:17" ht="36">
      <c r="A333" s="266"/>
      <c r="B333" s="266"/>
      <c r="C333" s="9" t="s">
        <v>10</v>
      </c>
      <c r="D333" s="10">
        <f t="shared" si="31"/>
        <v>0</v>
      </c>
      <c r="E333" s="10">
        <f t="shared" si="34"/>
        <v>0</v>
      </c>
      <c r="F333" s="10">
        <f t="shared" si="34"/>
        <v>0</v>
      </c>
      <c r="G333" s="10">
        <f t="shared" si="34"/>
        <v>0</v>
      </c>
      <c r="H333" s="10">
        <f t="shared" si="34"/>
        <v>0</v>
      </c>
      <c r="I333" s="10">
        <f t="shared" si="34"/>
        <v>0</v>
      </c>
      <c r="J333" s="10">
        <f t="shared" si="34"/>
        <v>0</v>
      </c>
      <c r="K333" s="10">
        <f t="shared" si="34"/>
        <v>0</v>
      </c>
      <c r="L333" s="15">
        <f t="shared" si="34"/>
        <v>0</v>
      </c>
      <c r="M333" s="10">
        <f t="shared" si="34"/>
        <v>0</v>
      </c>
      <c r="N333" s="10">
        <f t="shared" si="34"/>
        <v>0</v>
      </c>
      <c r="O333" s="10">
        <f t="shared" si="34"/>
        <v>0</v>
      </c>
      <c r="P333" s="12" t="e">
        <f>L333-#REF!</f>
        <v>#REF!</v>
      </c>
      <c r="Q333" s="1" t="e">
        <f>P333-'ВЕРНАЯ на АВГУСТ'!P333</f>
        <v>#REF!</v>
      </c>
    </row>
    <row r="334" spans="1:17">
      <c r="A334" s="266"/>
      <c r="B334" s="9"/>
      <c r="C334" s="9"/>
      <c r="D334" s="10">
        <f t="shared" si="31"/>
        <v>0</v>
      </c>
      <c r="E334" s="10">
        <f t="shared" si="34"/>
        <v>0</v>
      </c>
      <c r="F334" s="10">
        <f t="shared" si="34"/>
        <v>0</v>
      </c>
      <c r="G334" s="10">
        <f t="shared" si="34"/>
        <v>0</v>
      </c>
      <c r="H334" s="10">
        <f t="shared" si="34"/>
        <v>0</v>
      </c>
      <c r="I334" s="10">
        <f t="shared" si="34"/>
        <v>0</v>
      </c>
      <c r="J334" s="10">
        <f t="shared" si="34"/>
        <v>0</v>
      </c>
      <c r="K334" s="10">
        <f t="shared" si="34"/>
        <v>0</v>
      </c>
      <c r="L334" s="15">
        <f t="shared" si="34"/>
        <v>0</v>
      </c>
      <c r="M334" s="10">
        <f t="shared" si="34"/>
        <v>0</v>
      </c>
      <c r="N334" s="10">
        <f t="shared" si="34"/>
        <v>0</v>
      </c>
      <c r="O334" s="10">
        <f t="shared" si="34"/>
        <v>0</v>
      </c>
      <c r="P334" s="12" t="e">
        <f>L334-#REF!</f>
        <v>#REF!</v>
      </c>
      <c r="Q334" s="1" t="e">
        <f>P334-'ВЕРНАЯ на АВГУСТ'!P334</f>
        <v>#REF!</v>
      </c>
    </row>
    <row r="335" spans="1:17">
      <c r="A335" s="266"/>
      <c r="B335" s="266" t="s">
        <v>12</v>
      </c>
      <c r="C335" s="266"/>
      <c r="D335" s="266"/>
      <c r="E335" s="266"/>
      <c r="F335" s="266"/>
      <c r="G335" s="266"/>
      <c r="H335" s="266"/>
      <c r="I335" s="266"/>
      <c r="J335" s="266"/>
      <c r="K335" s="266"/>
      <c r="L335" s="17"/>
      <c r="M335" s="9"/>
      <c r="N335" s="9"/>
      <c r="O335" s="9"/>
      <c r="P335" s="12" t="e">
        <f>L335-#REF!</f>
        <v>#REF!</v>
      </c>
      <c r="Q335" s="1" t="e">
        <f>P335-'ВЕРНАЯ на АВГУСТ'!P335</f>
        <v>#REF!</v>
      </c>
    </row>
    <row r="336" spans="1:17">
      <c r="A336" s="266"/>
      <c r="B336" s="266" t="s">
        <v>13</v>
      </c>
      <c r="C336" s="9" t="s">
        <v>6</v>
      </c>
      <c r="D336" s="10">
        <f t="shared" ref="D336:D359" si="35">SUM(E336:O336)</f>
        <v>320</v>
      </c>
      <c r="E336" s="10">
        <f>SUM(E337:E341)</f>
        <v>320</v>
      </c>
      <c r="F336" s="10">
        <f t="shared" ref="F336:O336" si="36">SUM(F337:F341)</f>
        <v>0</v>
      </c>
      <c r="G336" s="10">
        <f t="shared" si="36"/>
        <v>0</v>
      </c>
      <c r="H336" s="10">
        <f t="shared" si="36"/>
        <v>0</v>
      </c>
      <c r="I336" s="10">
        <f t="shared" si="36"/>
        <v>0</v>
      </c>
      <c r="J336" s="10">
        <f t="shared" si="36"/>
        <v>0</v>
      </c>
      <c r="K336" s="10">
        <f t="shared" si="36"/>
        <v>0</v>
      </c>
      <c r="L336" s="15">
        <f t="shared" si="36"/>
        <v>0</v>
      </c>
      <c r="M336" s="10">
        <f t="shared" si="36"/>
        <v>0</v>
      </c>
      <c r="N336" s="10">
        <f t="shared" si="36"/>
        <v>0</v>
      </c>
      <c r="O336" s="10">
        <f t="shared" si="36"/>
        <v>0</v>
      </c>
      <c r="P336" s="12" t="e">
        <f>L336-#REF!</f>
        <v>#REF!</v>
      </c>
      <c r="Q336" s="1" t="e">
        <f>P336-'ВЕРНАЯ на АВГУСТ'!P336</f>
        <v>#REF!</v>
      </c>
    </row>
    <row r="337" spans="1:17">
      <c r="A337" s="266"/>
      <c r="B337" s="266"/>
      <c r="C337" s="9" t="s">
        <v>7</v>
      </c>
      <c r="D337" s="10">
        <f t="shared" si="35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  <c r="Q337" s="1" t="e">
        <f>P337-'ВЕРНАЯ на АВГУСТ'!P337</f>
        <v>#REF!</v>
      </c>
    </row>
    <row r="338" spans="1:17" ht="24">
      <c r="A338" s="266"/>
      <c r="B338" s="266"/>
      <c r="C338" s="9" t="s">
        <v>8</v>
      </c>
      <c r="D338" s="10">
        <f t="shared" si="35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  <c r="Q338" s="1" t="e">
        <f>P338-'ВЕРНАЯ на АВГУСТ'!P338</f>
        <v>#REF!</v>
      </c>
    </row>
    <row r="339" spans="1:17" ht="24">
      <c r="A339" s="266"/>
      <c r="B339" s="266"/>
      <c r="C339" s="9" t="s">
        <v>9</v>
      </c>
      <c r="D339" s="10">
        <f t="shared" si="35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  <c r="Q339" s="1" t="e">
        <f>P339-'ВЕРНАЯ на АВГУСТ'!P339</f>
        <v>#REF!</v>
      </c>
    </row>
    <row r="340" spans="1:17" ht="36">
      <c r="A340" s="266"/>
      <c r="B340" s="266"/>
      <c r="C340" s="9" t="s">
        <v>10</v>
      </c>
      <c r="D340" s="10">
        <f t="shared" si="35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  <c r="Q340" s="1" t="e">
        <f>P340-'ВЕРНАЯ на АВГУСТ'!P340</f>
        <v>#REF!</v>
      </c>
    </row>
    <row r="341" spans="1:17">
      <c r="A341" s="266"/>
      <c r="B341" s="9"/>
      <c r="C341" s="9"/>
      <c r="D341" s="10">
        <f t="shared" si="35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  <c r="Q341" s="1" t="e">
        <f>P341-'ВЕРНАЯ на АВГУСТ'!P341</f>
        <v>#REF!</v>
      </c>
    </row>
    <row r="342" spans="1:17">
      <c r="A342" s="266"/>
      <c r="B342" s="266" t="s">
        <v>16</v>
      </c>
      <c r="C342" s="9" t="s">
        <v>6</v>
      </c>
      <c r="D342" s="10">
        <f t="shared" si="35"/>
        <v>21500</v>
      </c>
      <c r="E342" s="10">
        <f>SUM(E343:E347)</f>
        <v>0</v>
      </c>
      <c r="F342" s="10">
        <f t="shared" ref="F342:O342" si="37">SUM(F343:F347)</f>
        <v>0</v>
      </c>
      <c r="G342" s="10">
        <f t="shared" si="37"/>
        <v>0</v>
      </c>
      <c r="H342" s="10">
        <f t="shared" si="37"/>
        <v>0</v>
      </c>
      <c r="I342" s="10">
        <f t="shared" si="37"/>
        <v>0</v>
      </c>
      <c r="J342" s="10">
        <f t="shared" si="37"/>
        <v>1500</v>
      </c>
      <c r="K342" s="10">
        <f t="shared" si="37"/>
        <v>0</v>
      </c>
      <c r="L342" s="15">
        <f t="shared" si="37"/>
        <v>20000</v>
      </c>
      <c r="M342" s="10">
        <f t="shared" si="37"/>
        <v>0</v>
      </c>
      <c r="N342" s="10">
        <f t="shared" si="37"/>
        <v>0</v>
      </c>
      <c r="O342" s="10">
        <f t="shared" si="37"/>
        <v>0</v>
      </c>
      <c r="P342" s="12" t="e">
        <f>L342-#REF!</f>
        <v>#REF!</v>
      </c>
      <c r="Q342" s="1" t="e">
        <f>P342-'ВЕРНАЯ на АВГУСТ'!P342</f>
        <v>#REF!</v>
      </c>
    </row>
    <row r="343" spans="1:17">
      <c r="A343" s="266"/>
      <c r="B343" s="266"/>
      <c r="C343" s="9" t="s">
        <v>7</v>
      </c>
      <c r="D343" s="10">
        <f t="shared" si="35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  <c r="Q343" s="1" t="e">
        <f>P343-'ВЕРНАЯ на АВГУСТ'!P343</f>
        <v>#REF!</v>
      </c>
    </row>
    <row r="344" spans="1:17" ht="24">
      <c r="A344" s="266"/>
      <c r="B344" s="266"/>
      <c r="C344" s="9" t="s">
        <v>8</v>
      </c>
      <c r="D344" s="10">
        <f t="shared" si="35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  <c r="Q344" s="1" t="e">
        <f>P344-'ВЕРНАЯ на АВГУСТ'!P344</f>
        <v>#REF!</v>
      </c>
    </row>
    <row r="345" spans="1:17" ht="24">
      <c r="A345" s="266"/>
      <c r="B345" s="266"/>
      <c r="C345" s="9" t="s">
        <v>9</v>
      </c>
      <c r="D345" s="10">
        <f t="shared" si="35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  <c r="Q345" s="1" t="e">
        <f>P345-'ВЕРНАЯ на АВГУСТ'!P345</f>
        <v>#REF!</v>
      </c>
    </row>
    <row r="346" spans="1:17" ht="36">
      <c r="A346" s="266"/>
      <c r="B346" s="266"/>
      <c r="C346" s="9" t="s">
        <v>10</v>
      </c>
      <c r="D346" s="10">
        <f t="shared" si="35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  <c r="Q346" s="1" t="e">
        <f>P346-'ВЕРНАЯ на АВГУСТ'!P346</f>
        <v>#REF!</v>
      </c>
    </row>
    <row r="347" spans="1:17">
      <c r="A347" s="266"/>
      <c r="B347" s="9"/>
      <c r="C347" s="9"/>
      <c r="D347" s="10">
        <f t="shared" si="35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  <c r="Q347" s="1" t="e">
        <f>P347-'ВЕРНАЯ на АВГУСТ'!P347</f>
        <v>#REF!</v>
      </c>
    </row>
    <row r="348" spans="1:17">
      <c r="A348" s="266"/>
      <c r="B348" s="266" t="s">
        <v>60</v>
      </c>
      <c r="C348" s="9" t="s">
        <v>6</v>
      </c>
      <c r="D348" s="10">
        <f t="shared" si="35"/>
        <v>0</v>
      </c>
      <c r="E348" s="10">
        <f>SUM(E349:E353)</f>
        <v>0</v>
      </c>
      <c r="F348" s="10">
        <f t="shared" ref="F348:O348" si="38">SUM(F349:F353)</f>
        <v>0</v>
      </c>
      <c r="G348" s="10">
        <f t="shared" si="38"/>
        <v>0</v>
      </c>
      <c r="H348" s="10">
        <f t="shared" si="38"/>
        <v>0</v>
      </c>
      <c r="I348" s="10">
        <f t="shared" si="38"/>
        <v>0</v>
      </c>
      <c r="J348" s="10">
        <f t="shared" si="38"/>
        <v>0</v>
      </c>
      <c r="K348" s="10">
        <f t="shared" si="38"/>
        <v>0</v>
      </c>
      <c r="L348" s="15">
        <f t="shared" si="38"/>
        <v>0</v>
      </c>
      <c r="M348" s="10">
        <f t="shared" si="38"/>
        <v>0</v>
      </c>
      <c r="N348" s="10">
        <f t="shared" si="38"/>
        <v>0</v>
      </c>
      <c r="O348" s="10">
        <f t="shared" si="38"/>
        <v>0</v>
      </c>
      <c r="P348" s="12" t="e">
        <f>L348-#REF!</f>
        <v>#REF!</v>
      </c>
      <c r="Q348" s="1" t="e">
        <f>P348-'ВЕРНАЯ на АВГУСТ'!P348</f>
        <v>#REF!</v>
      </c>
    </row>
    <row r="349" spans="1:17">
      <c r="A349" s="266"/>
      <c r="B349" s="266"/>
      <c r="C349" s="9" t="s">
        <v>7</v>
      </c>
      <c r="D349" s="10">
        <f t="shared" si="35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  <c r="Q349" s="1" t="e">
        <f>P349-'ВЕРНАЯ на АВГУСТ'!P349</f>
        <v>#REF!</v>
      </c>
    </row>
    <row r="350" spans="1:17" ht="24">
      <c r="A350" s="266"/>
      <c r="B350" s="266"/>
      <c r="C350" s="9" t="s">
        <v>8</v>
      </c>
      <c r="D350" s="10">
        <f t="shared" si="35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  <c r="Q350" s="1" t="e">
        <f>P350-'ВЕРНАЯ на АВГУСТ'!P350</f>
        <v>#REF!</v>
      </c>
    </row>
    <row r="351" spans="1:17" ht="24">
      <c r="A351" s="266"/>
      <c r="B351" s="266"/>
      <c r="C351" s="9" t="s">
        <v>9</v>
      </c>
      <c r="D351" s="10">
        <f t="shared" si="35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  <c r="Q351" s="1" t="e">
        <f>P351-'ВЕРНАЯ на АВГУСТ'!P351</f>
        <v>#REF!</v>
      </c>
    </row>
    <row r="352" spans="1:17" ht="36">
      <c r="A352" s="266"/>
      <c r="B352" s="266"/>
      <c r="C352" s="9" t="s">
        <v>10</v>
      </c>
      <c r="D352" s="10">
        <f t="shared" si="35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  <c r="Q352" s="1" t="e">
        <f>P352-'ВЕРНАЯ на АВГУСТ'!P352</f>
        <v>#REF!</v>
      </c>
    </row>
    <row r="353" spans="1:17">
      <c r="A353" s="9"/>
      <c r="B353" s="9"/>
      <c r="C353" s="9"/>
      <c r="D353" s="10">
        <f t="shared" si="35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  <c r="Q353" s="1" t="e">
        <f>P353-'ВЕРНАЯ на АВГУСТ'!P353</f>
        <v>#REF!</v>
      </c>
    </row>
    <row r="354" spans="1:17">
      <c r="A354" s="266" t="s">
        <v>63</v>
      </c>
      <c r="B354" s="266"/>
      <c r="C354" s="9" t="s">
        <v>6</v>
      </c>
      <c r="D354" s="10">
        <f t="shared" si="35"/>
        <v>220</v>
      </c>
      <c r="E354" s="10">
        <f t="shared" ref="E354:O359" si="39">E361+E367</f>
        <v>220</v>
      </c>
      <c r="F354" s="10">
        <f t="shared" si="39"/>
        <v>0</v>
      </c>
      <c r="G354" s="10">
        <f t="shared" si="39"/>
        <v>0</v>
      </c>
      <c r="H354" s="10">
        <f t="shared" si="39"/>
        <v>0</v>
      </c>
      <c r="I354" s="10">
        <f t="shared" si="39"/>
        <v>0</v>
      </c>
      <c r="J354" s="10">
        <f t="shared" si="39"/>
        <v>0</v>
      </c>
      <c r="K354" s="10">
        <f t="shared" si="39"/>
        <v>0</v>
      </c>
      <c r="L354" s="15">
        <f t="shared" si="39"/>
        <v>0</v>
      </c>
      <c r="M354" s="10">
        <f t="shared" si="39"/>
        <v>0</v>
      </c>
      <c r="N354" s="10">
        <f t="shared" si="39"/>
        <v>0</v>
      </c>
      <c r="O354" s="10">
        <f t="shared" si="39"/>
        <v>0</v>
      </c>
      <c r="P354" s="12" t="e">
        <f>L354-#REF!</f>
        <v>#REF!</v>
      </c>
      <c r="Q354" s="1" t="e">
        <f>P354-'ВЕРНАЯ на АВГУСТ'!P354</f>
        <v>#REF!</v>
      </c>
    </row>
    <row r="355" spans="1:17">
      <c r="A355" s="266"/>
      <c r="B355" s="266"/>
      <c r="C355" s="9" t="s">
        <v>7</v>
      </c>
      <c r="D355" s="10">
        <f t="shared" si="35"/>
        <v>220</v>
      </c>
      <c r="E355" s="10">
        <f t="shared" si="39"/>
        <v>220</v>
      </c>
      <c r="F355" s="10">
        <f t="shared" si="39"/>
        <v>0</v>
      </c>
      <c r="G355" s="10">
        <f t="shared" si="39"/>
        <v>0</v>
      </c>
      <c r="H355" s="10">
        <f t="shared" si="39"/>
        <v>0</v>
      </c>
      <c r="I355" s="10">
        <f t="shared" si="39"/>
        <v>0</v>
      </c>
      <c r="J355" s="10">
        <f t="shared" si="39"/>
        <v>0</v>
      </c>
      <c r="K355" s="10">
        <f t="shared" si="39"/>
        <v>0</v>
      </c>
      <c r="L355" s="15">
        <f t="shared" si="39"/>
        <v>0</v>
      </c>
      <c r="M355" s="10">
        <f t="shared" si="39"/>
        <v>0</v>
      </c>
      <c r="N355" s="10">
        <f t="shared" si="39"/>
        <v>0</v>
      </c>
      <c r="O355" s="10">
        <f t="shared" si="39"/>
        <v>0</v>
      </c>
      <c r="P355" s="12" t="e">
        <f>L355-#REF!</f>
        <v>#REF!</v>
      </c>
      <c r="Q355" s="1" t="e">
        <f>P355-'ВЕРНАЯ на АВГУСТ'!P355</f>
        <v>#REF!</v>
      </c>
    </row>
    <row r="356" spans="1:17" ht="24">
      <c r="A356" s="266"/>
      <c r="B356" s="266"/>
      <c r="C356" s="9" t="s">
        <v>8</v>
      </c>
      <c r="D356" s="10">
        <f t="shared" si="35"/>
        <v>0</v>
      </c>
      <c r="E356" s="10">
        <f t="shared" si="39"/>
        <v>0</v>
      </c>
      <c r="F356" s="10">
        <f t="shared" si="39"/>
        <v>0</v>
      </c>
      <c r="G356" s="10">
        <f t="shared" si="39"/>
        <v>0</v>
      </c>
      <c r="H356" s="10">
        <f t="shared" si="39"/>
        <v>0</v>
      </c>
      <c r="I356" s="10">
        <f t="shared" si="39"/>
        <v>0</v>
      </c>
      <c r="J356" s="10">
        <f t="shared" si="39"/>
        <v>0</v>
      </c>
      <c r="K356" s="10">
        <f t="shared" si="39"/>
        <v>0</v>
      </c>
      <c r="L356" s="15">
        <f t="shared" si="39"/>
        <v>0</v>
      </c>
      <c r="M356" s="10">
        <f t="shared" si="39"/>
        <v>0</v>
      </c>
      <c r="N356" s="10">
        <f t="shared" si="39"/>
        <v>0</v>
      </c>
      <c r="O356" s="10">
        <f t="shared" si="39"/>
        <v>0</v>
      </c>
      <c r="P356" s="12" t="e">
        <f>L356-#REF!</f>
        <v>#REF!</v>
      </c>
      <c r="Q356" s="1" t="e">
        <f>P356-'ВЕРНАЯ на АВГУСТ'!P356</f>
        <v>#REF!</v>
      </c>
    </row>
    <row r="357" spans="1:17" ht="24">
      <c r="A357" s="266"/>
      <c r="B357" s="266"/>
      <c r="C357" s="9" t="s">
        <v>9</v>
      </c>
      <c r="D357" s="10">
        <f t="shared" si="35"/>
        <v>0</v>
      </c>
      <c r="E357" s="10">
        <f t="shared" si="39"/>
        <v>0</v>
      </c>
      <c r="F357" s="10">
        <f t="shared" si="39"/>
        <v>0</v>
      </c>
      <c r="G357" s="10">
        <f t="shared" si="39"/>
        <v>0</v>
      </c>
      <c r="H357" s="10">
        <f t="shared" si="39"/>
        <v>0</v>
      </c>
      <c r="I357" s="10">
        <f t="shared" si="39"/>
        <v>0</v>
      </c>
      <c r="J357" s="10">
        <f t="shared" si="39"/>
        <v>0</v>
      </c>
      <c r="K357" s="10">
        <f t="shared" si="39"/>
        <v>0</v>
      </c>
      <c r="L357" s="15">
        <f t="shared" si="39"/>
        <v>0</v>
      </c>
      <c r="M357" s="10">
        <f t="shared" si="39"/>
        <v>0</v>
      </c>
      <c r="N357" s="10">
        <f t="shared" si="39"/>
        <v>0</v>
      </c>
      <c r="O357" s="10">
        <f t="shared" si="39"/>
        <v>0</v>
      </c>
      <c r="P357" s="12" t="e">
        <f>L357-#REF!</f>
        <v>#REF!</v>
      </c>
      <c r="Q357" s="1" t="e">
        <f>P357-'ВЕРНАЯ на АВГУСТ'!P357</f>
        <v>#REF!</v>
      </c>
    </row>
    <row r="358" spans="1:17" ht="36">
      <c r="A358" s="266"/>
      <c r="B358" s="266"/>
      <c r="C358" s="9" t="s">
        <v>10</v>
      </c>
      <c r="D358" s="10">
        <f t="shared" si="35"/>
        <v>0</v>
      </c>
      <c r="E358" s="10">
        <f t="shared" si="39"/>
        <v>0</v>
      </c>
      <c r="F358" s="10">
        <f t="shared" si="39"/>
        <v>0</v>
      </c>
      <c r="G358" s="10">
        <f t="shared" si="39"/>
        <v>0</v>
      </c>
      <c r="H358" s="10">
        <f t="shared" si="39"/>
        <v>0</v>
      </c>
      <c r="I358" s="10">
        <f t="shared" si="39"/>
        <v>0</v>
      </c>
      <c r="J358" s="10">
        <f t="shared" si="39"/>
        <v>0</v>
      </c>
      <c r="K358" s="10">
        <f t="shared" si="39"/>
        <v>0</v>
      </c>
      <c r="L358" s="15">
        <f t="shared" si="39"/>
        <v>0</v>
      </c>
      <c r="M358" s="10">
        <f t="shared" si="39"/>
        <v>0</v>
      </c>
      <c r="N358" s="10">
        <f t="shared" si="39"/>
        <v>0</v>
      </c>
      <c r="O358" s="10">
        <f t="shared" si="39"/>
        <v>0</v>
      </c>
      <c r="P358" s="12" t="e">
        <f>L358-#REF!</f>
        <v>#REF!</v>
      </c>
      <c r="Q358" s="1" t="e">
        <f>P358-'ВЕРНАЯ на АВГУСТ'!P358</f>
        <v>#REF!</v>
      </c>
    </row>
    <row r="359" spans="1:17">
      <c r="A359" s="266"/>
      <c r="B359" s="9"/>
      <c r="C359" s="9"/>
      <c r="D359" s="10">
        <f t="shared" si="35"/>
        <v>0</v>
      </c>
      <c r="E359" s="10">
        <f t="shared" si="39"/>
        <v>0</v>
      </c>
      <c r="F359" s="10">
        <f t="shared" si="39"/>
        <v>0</v>
      </c>
      <c r="G359" s="10">
        <f t="shared" si="39"/>
        <v>0</v>
      </c>
      <c r="H359" s="10">
        <f t="shared" si="39"/>
        <v>0</v>
      </c>
      <c r="I359" s="10">
        <f t="shared" si="39"/>
        <v>0</v>
      </c>
      <c r="J359" s="10">
        <f t="shared" si="39"/>
        <v>0</v>
      </c>
      <c r="K359" s="10">
        <f t="shared" si="39"/>
        <v>0</v>
      </c>
      <c r="L359" s="15">
        <f t="shared" si="39"/>
        <v>0</v>
      </c>
      <c r="M359" s="10">
        <f t="shared" si="39"/>
        <v>0</v>
      </c>
      <c r="N359" s="10">
        <f t="shared" si="39"/>
        <v>0</v>
      </c>
      <c r="O359" s="10">
        <f t="shared" si="39"/>
        <v>0</v>
      </c>
      <c r="P359" s="12" t="e">
        <f>L359-#REF!</f>
        <v>#REF!</v>
      </c>
      <c r="Q359" s="1" t="e">
        <f>P359-'ВЕРНАЯ на АВГУСТ'!P359</f>
        <v>#REF!</v>
      </c>
    </row>
    <row r="360" spans="1:17">
      <c r="A360" s="266"/>
      <c r="B360" s="266" t="s">
        <v>12</v>
      </c>
      <c r="C360" s="266"/>
      <c r="D360" s="266"/>
      <c r="E360" s="266"/>
      <c r="F360" s="266"/>
      <c r="G360" s="266"/>
      <c r="H360" s="266"/>
      <c r="I360" s="266"/>
      <c r="J360" s="266"/>
      <c r="K360" s="266"/>
      <c r="L360" s="17"/>
      <c r="M360" s="9"/>
      <c r="N360" s="9"/>
      <c r="O360" s="9"/>
      <c r="P360" s="12" t="e">
        <f>L360-#REF!</f>
        <v>#REF!</v>
      </c>
      <c r="Q360" s="1" t="e">
        <f>P360-'ВЕРНАЯ на АВГУСТ'!P360</f>
        <v>#REF!</v>
      </c>
    </row>
    <row r="361" spans="1:17">
      <c r="A361" s="266"/>
      <c r="B361" s="266" t="s">
        <v>13</v>
      </c>
      <c r="C361" s="9" t="s">
        <v>6</v>
      </c>
      <c r="D361" s="10">
        <f t="shared" ref="D361:D378" si="40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  <c r="Q361" s="1" t="e">
        <f>P361-'ВЕРНАЯ на АВГУСТ'!P361</f>
        <v>#REF!</v>
      </c>
    </row>
    <row r="362" spans="1:17">
      <c r="A362" s="266"/>
      <c r="B362" s="266"/>
      <c r="C362" s="9" t="s">
        <v>7</v>
      </c>
      <c r="D362" s="10">
        <f t="shared" si="40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  <c r="Q362" s="1" t="e">
        <f>P362-'ВЕРНАЯ на АВГУСТ'!P362</f>
        <v>#REF!</v>
      </c>
    </row>
    <row r="363" spans="1:17" ht="24">
      <c r="A363" s="266"/>
      <c r="B363" s="266"/>
      <c r="C363" s="9" t="s">
        <v>8</v>
      </c>
      <c r="D363" s="10">
        <f t="shared" si="40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  <c r="Q363" s="1" t="e">
        <f>P363-'ВЕРНАЯ на АВГУСТ'!P363</f>
        <v>#REF!</v>
      </c>
    </row>
    <row r="364" spans="1:17" ht="24">
      <c r="A364" s="266"/>
      <c r="B364" s="266"/>
      <c r="C364" s="9" t="s">
        <v>9</v>
      </c>
      <c r="D364" s="10">
        <f t="shared" si="40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  <c r="Q364" s="1" t="e">
        <f>P364-'ВЕРНАЯ на АВГУСТ'!P364</f>
        <v>#REF!</v>
      </c>
    </row>
    <row r="365" spans="1:17" ht="36">
      <c r="A365" s="266"/>
      <c r="B365" s="266"/>
      <c r="C365" s="9" t="s">
        <v>10</v>
      </c>
      <c r="D365" s="10">
        <f t="shared" si="40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  <c r="Q365" s="1" t="e">
        <f>P365-'ВЕРНАЯ на АВГУСТ'!P365</f>
        <v>#REF!</v>
      </c>
    </row>
    <row r="366" spans="1:17">
      <c r="A366" s="266"/>
      <c r="B366" s="9"/>
      <c r="C366" s="9"/>
      <c r="D366" s="10">
        <f t="shared" si="40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  <c r="Q366" s="1" t="e">
        <f>P366-'ВЕРНАЯ на АВГУСТ'!P366</f>
        <v>#REF!</v>
      </c>
    </row>
    <row r="367" spans="1:17">
      <c r="A367" s="266"/>
      <c r="B367" s="266" t="s">
        <v>16</v>
      </c>
      <c r="C367" s="9" t="s">
        <v>6</v>
      </c>
      <c r="D367" s="10">
        <f t="shared" si="40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  <c r="Q367" s="1" t="e">
        <f>P367-'ВЕРНАЯ на АВГУСТ'!P367</f>
        <v>#REF!</v>
      </c>
    </row>
    <row r="368" spans="1:17">
      <c r="A368" s="266"/>
      <c r="B368" s="266"/>
      <c r="C368" s="9" t="s">
        <v>7</v>
      </c>
      <c r="D368" s="10">
        <f t="shared" si="40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  <c r="Q368" s="1" t="e">
        <f>P368-'ВЕРНАЯ на АВГУСТ'!P368</f>
        <v>#REF!</v>
      </c>
    </row>
    <row r="369" spans="1:17" ht="24">
      <c r="A369" s="266"/>
      <c r="B369" s="266"/>
      <c r="C369" s="9" t="s">
        <v>8</v>
      </c>
      <c r="D369" s="10">
        <f t="shared" si="40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  <c r="Q369" s="1" t="e">
        <f>P369-'ВЕРНАЯ на АВГУСТ'!P369</f>
        <v>#REF!</v>
      </c>
    </row>
    <row r="370" spans="1:17" ht="24">
      <c r="A370" s="266"/>
      <c r="B370" s="266"/>
      <c r="C370" s="9" t="s">
        <v>9</v>
      </c>
      <c r="D370" s="10">
        <f t="shared" si="40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  <c r="Q370" s="1" t="e">
        <f>P370-'ВЕРНАЯ на АВГУСТ'!P370</f>
        <v>#REF!</v>
      </c>
    </row>
    <row r="371" spans="1:17" ht="36">
      <c r="A371" s="266"/>
      <c r="B371" s="266"/>
      <c r="C371" s="9" t="s">
        <v>10</v>
      </c>
      <c r="D371" s="10">
        <f t="shared" si="40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  <c r="Q371" s="1" t="e">
        <f>P371-'ВЕРНАЯ на АВГУСТ'!P371</f>
        <v>#REF!</v>
      </c>
    </row>
    <row r="372" spans="1:17">
      <c r="A372" s="9"/>
      <c r="B372" s="9"/>
      <c r="C372" s="9"/>
      <c r="D372" s="10">
        <f t="shared" si="40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  <c r="Q372" s="1" t="e">
        <f>P372-'ВЕРНАЯ на АВГУСТ'!P372</f>
        <v>#REF!</v>
      </c>
    </row>
    <row r="373" spans="1:17">
      <c r="A373" s="266" t="s">
        <v>64</v>
      </c>
      <c r="B373" s="266"/>
      <c r="C373" s="9" t="s">
        <v>6</v>
      </c>
      <c r="D373" s="10">
        <f t="shared" si="40"/>
        <v>353.6</v>
      </c>
      <c r="E373" s="10">
        <f t="shared" ref="E373:O378" si="41">E380+E386</f>
        <v>270</v>
      </c>
      <c r="F373" s="10">
        <f t="shared" si="41"/>
        <v>0</v>
      </c>
      <c r="G373" s="10">
        <f t="shared" si="41"/>
        <v>0</v>
      </c>
      <c r="H373" s="10">
        <f t="shared" si="41"/>
        <v>0</v>
      </c>
      <c r="I373" s="10">
        <f t="shared" si="41"/>
        <v>83.6</v>
      </c>
      <c r="J373" s="10">
        <f t="shared" si="41"/>
        <v>0</v>
      </c>
      <c r="K373" s="10">
        <f t="shared" si="41"/>
        <v>0</v>
      </c>
      <c r="L373" s="15">
        <f t="shared" si="41"/>
        <v>0</v>
      </c>
      <c r="M373" s="10">
        <f t="shared" si="41"/>
        <v>0</v>
      </c>
      <c r="N373" s="10">
        <f t="shared" si="41"/>
        <v>0</v>
      </c>
      <c r="O373" s="10">
        <f t="shared" si="41"/>
        <v>0</v>
      </c>
      <c r="P373" s="12" t="e">
        <f>L373-#REF!</f>
        <v>#REF!</v>
      </c>
      <c r="Q373" s="1" t="e">
        <f>P373-'ВЕРНАЯ на АВГУСТ'!P373</f>
        <v>#REF!</v>
      </c>
    </row>
    <row r="374" spans="1:17">
      <c r="A374" s="266"/>
      <c r="B374" s="266"/>
      <c r="C374" s="9" t="s">
        <v>7</v>
      </c>
      <c r="D374" s="10">
        <f t="shared" si="40"/>
        <v>353.6</v>
      </c>
      <c r="E374" s="10">
        <f t="shared" si="41"/>
        <v>270</v>
      </c>
      <c r="F374" s="10">
        <f t="shared" si="41"/>
        <v>0</v>
      </c>
      <c r="G374" s="10">
        <f t="shared" si="41"/>
        <v>0</v>
      </c>
      <c r="H374" s="10">
        <f t="shared" si="41"/>
        <v>0</v>
      </c>
      <c r="I374" s="10">
        <f t="shared" si="41"/>
        <v>83.6</v>
      </c>
      <c r="J374" s="10">
        <f t="shared" si="41"/>
        <v>0</v>
      </c>
      <c r="K374" s="10">
        <f t="shared" si="41"/>
        <v>0</v>
      </c>
      <c r="L374" s="15">
        <f t="shared" si="41"/>
        <v>0</v>
      </c>
      <c r="M374" s="10">
        <f t="shared" si="41"/>
        <v>0</v>
      </c>
      <c r="N374" s="10">
        <f t="shared" si="41"/>
        <v>0</v>
      </c>
      <c r="O374" s="10">
        <f t="shared" si="41"/>
        <v>0</v>
      </c>
      <c r="P374" s="12" t="e">
        <f>L374-#REF!</f>
        <v>#REF!</v>
      </c>
      <c r="Q374" s="1" t="e">
        <f>P374-'ВЕРНАЯ на АВГУСТ'!P374</f>
        <v>#REF!</v>
      </c>
    </row>
    <row r="375" spans="1:17" ht="24">
      <c r="A375" s="266"/>
      <c r="B375" s="266"/>
      <c r="C375" s="9" t="s">
        <v>8</v>
      </c>
      <c r="D375" s="10">
        <f t="shared" si="40"/>
        <v>0</v>
      </c>
      <c r="E375" s="10">
        <f t="shared" si="41"/>
        <v>0</v>
      </c>
      <c r="F375" s="10">
        <f t="shared" si="41"/>
        <v>0</v>
      </c>
      <c r="G375" s="10">
        <f t="shared" si="41"/>
        <v>0</v>
      </c>
      <c r="H375" s="10">
        <f t="shared" si="41"/>
        <v>0</v>
      </c>
      <c r="I375" s="10">
        <f t="shared" si="41"/>
        <v>0</v>
      </c>
      <c r="J375" s="10">
        <f t="shared" si="41"/>
        <v>0</v>
      </c>
      <c r="K375" s="10">
        <f t="shared" si="41"/>
        <v>0</v>
      </c>
      <c r="L375" s="15">
        <f t="shared" si="41"/>
        <v>0</v>
      </c>
      <c r="M375" s="10">
        <f t="shared" si="41"/>
        <v>0</v>
      </c>
      <c r="N375" s="10">
        <f t="shared" si="41"/>
        <v>0</v>
      </c>
      <c r="O375" s="10">
        <f t="shared" si="41"/>
        <v>0</v>
      </c>
      <c r="P375" s="12" t="e">
        <f>L375-#REF!</f>
        <v>#REF!</v>
      </c>
      <c r="Q375" s="1" t="e">
        <f>P375-'ВЕРНАЯ на АВГУСТ'!P375</f>
        <v>#REF!</v>
      </c>
    </row>
    <row r="376" spans="1:17" ht="24">
      <c r="A376" s="266"/>
      <c r="B376" s="266"/>
      <c r="C376" s="9" t="s">
        <v>9</v>
      </c>
      <c r="D376" s="10">
        <f t="shared" si="40"/>
        <v>0</v>
      </c>
      <c r="E376" s="10">
        <f t="shared" si="41"/>
        <v>0</v>
      </c>
      <c r="F376" s="10">
        <f t="shared" si="41"/>
        <v>0</v>
      </c>
      <c r="G376" s="10">
        <f t="shared" si="41"/>
        <v>0</v>
      </c>
      <c r="H376" s="10">
        <f t="shared" si="41"/>
        <v>0</v>
      </c>
      <c r="I376" s="10">
        <f t="shared" si="41"/>
        <v>0</v>
      </c>
      <c r="J376" s="10">
        <f t="shared" si="41"/>
        <v>0</v>
      </c>
      <c r="K376" s="10">
        <f t="shared" si="41"/>
        <v>0</v>
      </c>
      <c r="L376" s="15">
        <f t="shared" si="41"/>
        <v>0</v>
      </c>
      <c r="M376" s="10">
        <f t="shared" si="41"/>
        <v>0</v>
      </c>
      <c r="N376" s="10">
        <f t="shared" si="41"/>
        <v>0</v>
      </c>
      <c r="O376" s="10">
        <f t="shared" si="41"/>
        <v>0</v>
      </c>
      <c r="P376" s="12" t="e">
        <f>L376-#REF!</f>
        <v>#REF!</v>
      </c>
      <c r="Q376" s="1" t="e">
        <f>P376-'ВЕРНАЯ на АВГУСТ'!P376</f>
        <v>#REF!</v>
      </c>
    </row>
    <row r="377" spans="1:17" ht="36">
      <c r="A377" s="266"/>
      <c r="B377" s="266"/>
      <c r="C377" s="9" t="s">
        <v>10</v>
      </c>
      <c r="D377" s="10">
        <f t="shared" si="40"/>
        <v>0</v>
      </c>
      <c r="E377" s="10">
        <f t="shared" si="41"/>
        <v>0</v>
      </c>
      <c r="F377" s="10">
        <f t="shared" si="41"/>
        <v>0</v>
      </c>
      <c r="G377" s="10">
        <f t="shared" si="41"/>
        <v>0</v>
      </c>
      <c r="H377" s="10">
        <f t="shared" si="41"/>
        <v>0</v>
      </c>
      <c r="I377" s="10">
        <f t="shared" si="41"/>
        <v>0</v>
      </c>
      <c r="J377" s="10">
        <f t="shared" si="41"/>
        <v>0</v>
      </c>
      <c r="K377" s="10">
        <f t="shared" si="41"/>
        <v>0</v>
      </c>
      <c r="L377" s="15">
        <f t="shared" si="41"/>
        <v>0</v>
      </c>
      <c r="M377" s="10">
        <f t="shared" si="41"/>
        <v>0</v>
      </c>
      <c r="N377" s="10">
        <f t="shared" si="41"/>
        <v>0</v>
      </c>
      <c r="O377" s="10">
        <f t="shared" si="41"/>
        <v>0</v>
      </c>
      <c r="P377" s="12" t="e">
        <f>L377-#REF!</f>
        <v>#REF!</v>
      </c>
      <c r="Q377" s="1" t="e">
        <f>P377-'ВЕРНАЯ на АВГУСТ'!P377</f>
        <v>#REF!</v>
      </c>
    </row>
    <row r="378" spans="1:17">
      <c r="A378" s="266"/>
      <c r="B378" s="9"/>
      <c r="C378" s="9"/>
      <c r="D378" s="10">
        <f t="shared" si="40"/>
        <v>0</v>
      </c>
      <c r="E378" s="10">
        <f t="shared" si="41"/>
        <v>0</v>
      </c>
      <c r="F378" s="10">
        <f t="shared" si="41"/>
        <v>0</v>
      </c>
      <c r="G378" s="10">
        <f t="shared" si="41"/>
        <v>0</v>
      </c>
      <c r="H378" s="10">
        <f t="shared" si="41"/>
        <v>0</v>
      </c>
      <c r="I378" s="10">
        <f t="shared" si="41"/>
        <v>0</v>
      </c>
      <c r="J378" s="10">
        <f t="shared" si="41"/>
        <v>0</v>
      </c>
      <c r="K378" s="10">
        <f t="shared" si="41"/>
        <v>0</v>
      </c>
      <c r="L378" s="15">
        <f t="shared" si="41"/>
        <v>0</v>
      </c>
      <c r="M378" s="10">
        <f t="shared" si="41"/>
        <v>0</v>
      </c>
      <c r="N378" s="10">
        <f t="shared" si="41"/>
        <v>0</v>
      </c>
      <c r="O378" s="10">
        <f t="shared" si="41"/>
        <v>0</v>
      </c>
      <c r="P378" s="12" t="e">
        <f>L378-#REF!</f>
        <v>#REF!</v>
      </c>
      <c r="Q378" s="1" t="e">
        <f>P378-'ВЕРНАЯ на АВГУСТ'!P378</f>
        <v>#REF!</v>
      </c>
    </row>
    <row r="379" spans="1:17">
      <c r="A379" s="266"/>
      <c r="B379" s="266" t="s">
        <v>12</v>
      </c>
      <c r="C379" s="266"/>
      <c r="D379" s="266"/>
      <c r="E379" s="266"/>
      <c r="F379" s="266"/>
      <c r="G379" s="266"/>
      <c r="H379" s="266"/>
      <c r="I379" s="266"/>
      <c r="J379" s="266"/>
      <c r="K379" s="266"/>
      <c r="L379" s="17"/>
      <c r="M379" s="9"/>
      <c r="N379" s="9"/>
      <c r="O379" s="9"/>
      <c r="P379" s="12" t="e">
        <f>L379-#REF!</f>
        <v>#REF!</v>
      </c>
      <c r="Q379" s="1" t="e">
        <f>P379-'ВЕРНАЯ на АВГУСТ'!P379</f>
        <v>#REF!</v>
      </c>
    </row>
    <row r="380" spans="1:17">
      <c r="A380" s="266"/>
      <c r="B380" s="266" t="s">
        <v>13</v>
      </c>
      <c r="C380" s="9" t="s">
        <v>6</v>
      </c>
      <c r="D380" s="10">
        <f t="shared" ref="D380:D397" si="42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  <c r="Q380" s="1" t="e">
        <f>P380-'ВЕРНАЯ на АВГУСТ'!P380</f>
        <v>#REF!</v>
      </c>
    </row>
    <row r="381" spans="1:17">
      <c r="A381" s="266"/>
      <c r="B381" s="266"/>
      <c r="C381" s="9" t="s">
        <v>7</v>
      </c>
      <c r="D381" s="10">
        <f t="shared" si="42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  <c r="Q381" s="1" t="e">
        <f>P381-'ВЕРНАЯ на АВГУСТ'!P381</f>
        <v>#REF!</v>
      </c>
    </row>
    <row r="382" spans="1:17" ht="24">
      <c r="A382" s="266"/>
      <c r="B382" s="266"/>
      <c r="C382" s="9" t="s">
        <v>8</v>
      </c>
      <c r="D382" s="10">
        <f t="shared" si="42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  <c r="Q382" s="1" t="e">
        <f>P382-'ВЕРНАЯ на АВГУСТ'!P382</f>
        <v>#REF!</v>
      </c>
    </row>
    <row r="383" spans="1:17" ht="24">
      <c r="A383" s="266"/>
      <c r="B383" s="266"/>
      <c r="C383" s="9" t="s">
        <v>9</v>
      </c>
      <c r="D383" s="10">
        <f t="shared" si="42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  <c r="Q383" s="1" t="e">
        <f>P383-'ВЕРНАЯ на АВГУСТ'!P383</f>
        <v>#REF!</v>
      </c>
    </row>
    <row r="384" spans="1:17" ht="36">
      <c r="A384" s="266"/>
      <c r="B384" s="266"/>
      <c r="C384" s="9" t="s">
        <v>10</v>
      </c>
      <c r="D384" s="10">
        <f t="shared" si="42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  <c r="Q384" s="1" t="e">
        <f>P384-'ВЕРНАЯ на АВГУСТ'!P384</f>
        <v>#REF!</v>
      </c>
    </row>
    <row r="385" spans="1:17">
      <c r="A385" s="266"/>
      <c r="B385" s="9"/>
      <c r="C385" s="9"/>
      <c r="D385" s="10">
        <f t="shared" si="42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  <c r="Q385" s="1" t="e">
        <f>P385-'ВЕРНАЯ на АВГУСТ'!P385</f>
        <v>#REF!</v>
      </c>
    </row>
    <row r="386" spans="1:17">
      <c r="A386" s="266"/>
      <c r="B386" s="266" t="s">
        <v>16</v>
      </c>
      <c r="C386" s="9" t="s">
        <v>6</v>
      </c>
      <c r="D386" s="10">
        <f t="shared" si="42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  <c r="Q386" s="1" t="e">
        <f>P386-'ВЕРНАЯ на АВГУСТ'!P386</f>
        <v>#REF!</v>
      </c>
    </row>
    <row r="387" spans="1:17">
      <c r="A387" s="266"/>
      <c r="B387" s="266"/>
      <c r="C387" s="9" t="s">
        <v>7</v>
      </c>
      <c r="D387" s="10">
        <f t="shared" si="42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  <c r="Q387" s="1" t="e">
        <f>P387-'ВЕРНАЯ на АВГУСТ'!P387</f>
        <v>#REF!</v>
      </c>
    </row>
    <row r="388" spans="1:17" ht="24">
      <c r="A388" s="266"/>
      <c r="B388" s="266"/>
      <c r="C388" s="9" t="s">
        <v>8</v>
      </c>
      <c r="D388" s="10">
        <f t="shared" si="42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  <c r="Q388" s="1" t="e">
        <f>P388-'ВЕРНАЯ на АВГУСТ'!P388</f>
        <v>#REF!</v>
      </c>
    </row>
    <row r="389" spans="1:17" ht="24">
      <c r="A389" s="266"/>
      <c r="B389" s="266"/>
      <c r="C389" s="9" t="s">
        <v>9</v>
      </c>
      <c r="D389" s="10">
        <f t="shared" si="42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  <c r="Q389" s="1" t="e">
        <f>P389-'ВЕРНАЯ на АВГУСТ'!P389</f>
        <v>#REF!</v>
      </c>
    </row>
    <row r="390" spans="1:17" ht="36">
      <c r="A390" s="266"/>
      <c r="B390" s="266"/>
      <c r="C390" s="9" t="s">
        <v>10</v>
      </c>
      <c r="D390" s="10">
        <f t="shared" si="42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  <c r="Q390" s="1" t="e">
        <f>P390-'ВЕРНАЯ на АВГУСТ'!P390</f>
        <v>#REF!</v>
      </c>
    </row>
    <row r="391" spans="1:17">
      <c r="A391" s="9"/>
      <c r="B391" s="9"/>
      <c r="C391" s="9"/>
      <c r="D391" s="10">
        <f t="shared" si="42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  <c r="Q391" s="1" t="e">
        <f>P391-'ВЕРНАЯ на АВГУСТ'!P391</f>
        <v>#REF!</v>
      </c>
    </row>
    <row r="392" spans="1:17">
      <c r="A392" s="266" t="s">
        <v>65</v>
      </c>
      <c r="B392" s="266"/>
      <c r="C392" s="9" t="s">
        <v>6</v>
      </c>
      <c r="D392" s="10">
        <f t="shared" si="42"/>
        <v>10520</v>
      </c>
      <c r="E392" s="10">
        <f t="shared" ref="E392:O397" si="43">E399+E405</f>
        <v>520</v>
      </c>
      <c r="F392" s="10">
        <f t="shared" si="43"/>
        <v>0</v>
      </c>
      <c r="G392" s="10">
        <f t="shared" si="43"/>
        <v>0</v>
      </c>
      <c r="H392" s="10">
        <f t="shared" si="43"/>
        <v>0</v>
      </c>
      <c r="I392" s="10">
        <f t="shared" si="43"/>
        <v>0</v>
      </c>
      <c r="J392" s="10">
        <f t="shared" si="43"/>
        <v>10000</v>
      </c>
      <c r="K392" s="10">
        <f t="shared" si="43"/>
        <v>0</v>
      </c>
      <c r="L392" s="15">
        <f t="shared" si="43"/>
        <v>0</v>
      </c>
      <c r="M392" s="10">
        <f t="shared" si="43"/>
        <v>0</v>
      </c>
      <c r="N392" s="10">
        <f t="shared" si="43"/>
        <v>0</v>
      </c>
      <c r="O392" s="10">
        <f t="shared" si="43"/>
        <v>0</v>
      </c>
      <c r="P392" s="12" t="e">
        <f>L392-#REF!</f>
        <v>#REF!</v>
      </c>
      <c r="Q392" s="1" t="e">
        <f>P392-'ВЕРНАЯ на АВГУСТ'!P392</f>
        <v>#REF!</v>
      </c>
    </row>
    <row r="393" spans="1:17">
      <c r="A393" s="266"/>
      <c r="B393" s="266"/>
      <c r="C393" s="9" t="s">
        <v>7</v>
      </c>
      <c r="D393" s="10">
        <f t="shared" si="42"/>
        <v>520</v>
      </c>
      <c r="E393" s="10">
        <f t="shared" si="43"/>
        <v>520</v>
      </c>
      <c r="F393" s="10">
        <f t="shared" si="43"/>
        <v>0</v>
      </c>
      <c r="G393" s="10">
        <f t="shared" si="43"/>
        <v>0</v>
      </c>
      <c r="H393" s="10">
        <f t="shared" si="43"/>
        <v>0</v>
      </c>
      <c r="I393" s="10">
        <f t="shared" si="43"/>
        <v>0</v>
      </c>
      <c r="J393" s="10">
        <f t="shared" si="43"/>
        <v>0</v>
      </c>
      <c r="K393" s="10">
        <f t="shared" si="43"/>
        <v>0</v>
      </c>
      <c r="L393" s="15">
        <f t="shared" si="43"/>
        <v>0</v>
      </c>
      <c r="M393" s="10">
        <f t="shared" si="43"/>
        <v>0</v>
      </c>
      <c r="N393" s="10">
        <f t="shared" si="43"/>
        <v>0</v>
      </c>
      <c r="O393" s="10">
        <f t="shared" si="43"/>
        <v>0</v>
      </c>
      <c r="P393" s="12" t="e">
        <f>L393-#REF!</f>
        <v>#REF!</v>
      </c>
      <c r="Q393" s="1" t="e">
        <f>P393-'ВЕРНАЯ на АВГУСТ'!P393</f>
        <v>#REF!</v>
      </c>
    </row>
    <row r="394" spans="1:17" ht="24">
      <c r="A394" s="266"/>
      <c r="B394" s="266"/>
      <c r="C394" s="9" t="s">
        <v>8</v>
      </c>
      <c r="D394" s="10">
        <f t="shared" si="42"/>
        <v>0</v>
      </c>
      <c r="E394" s="10">
        <f t="shared" si="43"/>
        <v>0</v>
      </c>
      <c r="F394" s="10">
        <f t="shared" si="43"/>
        <v>0</v>
      </c>
      <c r="G394" s="10">
        <f t="shared" si="43"/>
        <v>0</v>
      </c>
      <c r="H394" s="10">
        <f t="shared" si="43"/>
        <v>0</v>
      </c>
      <c r="I394" s="10">
        <f t="shared" si="43"/>
        <v>0</v>
      </c>
      <c r="J394" s="10">
        <f t="shared" si="43"/>
        <v>0</v>
      </c>
      <c r="K394" s="10">
        <f t="shared" si="43"/>
        <v>0</v>
      </c>
      <c r="L394" s="15">
        <f t="shared" si="43"/>
        <v>0</v>
      </c>
      <c r="M394" s="10">
        <f t="shared" si="43"/>
        <v>0</v>
      </c>
      <c r="N394" s="10">
        <f t="shared" si="43"/>
        <v>0</v>
      </c>
      <c r="O394" s="10">
        <f t="shared" si="43"/>
        <v>0</v>
      </c>
      <c r="P394" s="12" t="e">
        <f>L394-#REF!</f>
        <v>#REF!</v>
      </c>
      <c r="Q394" s="1" t="e">
        <f>P394-'ВЕРНАЯ на АВГУСТ'!P394</f>
        <v>#REF!</v>
      </c>
    </row>
    <row r="395" spans="1:17" ht="24">
      <c r="A395" s="266"/>
      <c r="B395" s="266"/>
      <c r="C395" s="9" t="s">
        <v>9</v>
      </c>
      <c r="D395" s="10">
        <f t="shared" si="42"/>
        <v>0</v>
      </c>
      <c r="E395" s="10">
        <f t="shared" si="43"/>
        <v>0</v>
      </c>
      <c r="F395" s="10">
        <f t="shared" si="43"/>
        <v>0</v>
      </c>
      <c r="G395" s="10">
        <f t="shared" si="43"/>
        <v>0</v>
      </c>
      <c r="H395" s="10">
        <f t="shared" si="43"/>
        <v>0</v>
      </c>
      <c r="I395" s="10">
        <f t="shared" si="43"/>
        <v>0</v>
      </c>
      <c r="J395" s="10">
        <f t="shared" si="43"/>
        <v>0</v>
      </c>
      <c r="K395" s="10">
        <f t="shared" si="43"/>
        <v>0</v>
      </c>
      <c r="L395" s="15">
        <f t="shared" si="43"/>
        <v>0</v>
      </c>
      <c r="M395" s="10">
        <f t="shared" si="43"/>
        <v>0</v>
      </c>
      <c r="N395" s="10">
        <f t="shared" si="43"/>
        <v>0</v>
      </c>
      <c r="O395" s="10">
        <f t="shared" si="43"/>
        <v>0</v>
      </c>
      <c r="P395" s="12" t="e">
        <f>L395-#REF!</f>
        <v>#REF!</v>
      </c>
      <c r="Q395" s="1" t="e">
        <f>P395-'ВЕРНАЯ на АВГУСТ'!P395</f>
        <v>#REF!</v>
      </c>
    </row>
    <row r="396" spans="1:17" ht="36">
      <c r="A396" s="266"/>
      <c r="B396" s="266"/>
      <c r="C396" s="9" t="s">
        <v>10</v>
      </c>
      <c r="D396" s="10">
        <f t="shared" si="42"/>
        <v>0</v>
      </c>
      <c r="E396" s="10">
        <f t="shared" si="43"/>
        <v>0</v>
      </c>
      <c r="F396" s="10">
        <f t="shared" si="43"/>
        <v>0</v>
      </c>
      <c r="G396" s="10">
        <f t="shared" si="43"/>
        <v>0</v>
      </c>
      <c r="H396" s="10">
        <f t="shared" si="43"/>
        <v>0</v>
      </c>
      <c r="I396" s="10">
        <f t="shared" si="43"/>
        <v>0</v>
      </c>
      <c r="J396" s="10">
        <f t="shared" si="43"/>
        <v>0</v>
      </c>
      <c r="K396" s="10">
        <f t="shared" si="43"/>
        <v>0</v>
      </c>
      <c r="L396" s="15">
        <f t="shared" si="43"/>
        <v>0</v>
      </c>
      <c r="M396" s="10">
        <f t="shared" si="43"/>
        <v>0</v>
      </c>
      <c r="N396" s="10">
        <f t="shared" si="43"/>
        <v>0</v>
      </c>
      <c r="O396" s="10">
        <f t="shared" si="43"/>
        <v>0</v>
      </c>
      <c r="P396" s="12" t="e">
        <f>L396-#REF!</f>
        <v>#REF!</v>
      </c>
      <c r="Q396" s="1" t="e">
        <f>P396-'ВЕРНАЯ на АВГУСТ'!P396</f>
        <v>#REF!</v>
      </c>
    </row>
    <row r="397" spans="1:17" ht="72">
      <c r="A397" s="266"/>
      <c r="B397" s="266"/>
      <c r="C397" s="9" t="s">
        <v>11</v>
      </c>
      <c r="D397" s="10">
        <f t="shared" si="42"/>
        <v>10000</v>
      </c>
      <c r="E397" s="10">
        <f t="shared" si="43"/>
        <v>0</v>
      </c>
      <c r="F397" s="10">
        <f t="shared" si="43"/>
        <v>0</v>
      </c>
      <c r="G397" s="10">
        <f t="shared" si="43"/>
        <v>0</v>
      </c>
      <c r="H397" s="10">
        <f t="shared" si="43"/>
        <v>0</v>
      </c>
      <c r="I397" s="10">
        <f t="shared" si="43"/>
        <v>0</v>
      </c>
      <c r="J397" s="10">
        <f t="shared" si="43"/>
        <v>10000</v>
      </c>
      <c r="K397" s="10">
        <f t="shared" si="43"/>
        <v>0</v>
      </c>
      <c r="L397" s="15">
        <f t="shared" si="43"/>
        <v>0</v>
      </c>
      <c r="M397" s="10">
        <f t="shared" si="43"/>
        <v>0</v>
      </c>
      <c r="N397" s="10">
        <f t="shared" si="43"/>
        <v>0</v>
      </c>
      <c r="O397" s="10">
        <f t="shared" si="43"/>
        <v>0</v>
      </c>
      <c r="P397" s="12" t="e">
        <f>L397-#REF!</f>
        <v>#REF!</v>
      </c>
      <c r="Q397" s="1" t="e">
        <f>P397-'ВЕРНАЯ на АВГУСТ'!P397</f>
        <v>#REF!</v>
      </c>
    </row>
    <row r="398" spans="1:17">
      <c r="A398" s="266"/>
      <c r="B398" s="266" t="s">
        <v>12</v>
      </c>
      <c r="C398" s="266"/>
      <c r="D398" s="266"/>
      <c r="E398" s="266"/>
      <c r="F398" s="266"/>
      <c r="G398" s="266"/>
      <c r="H398" s="266"/>
      <c r="I398" s="266"/>
      <c r="J398" s="266"/>
      <c r="K398" s="266"/>
      <c r="L398" s="17"/>
      <c r="M398" s="9"/>
      <c r="N398" s="9"/>
      <c r="O398" s="9"/>
      <c r="P398" s="12" t="e">
        <f>L398-#REF!</f>
        <v>#REF!</v>
      </c>
      <c r="Q398" s="1" t="e">
        <f>P398-'ВЕРНАЯ на АВГУСТ'!P398</f>
        <v>#REF!</v>
      </c>
    </row>
    <row r="399" spans="1:17">
      <c r="A399" s="266"/>
      <c r="B399" s="266" t="s">
        <v>13</v>
      </c>
      <c r="C399" s="9" t="s">
        <v>6</v>
      </c>
      <c r="D399" s="10">
        <f t="shared" ref="D399:D416" si="44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  <c r="Q399" s="1" t="e">
        <f>P399-'ВЕРНАЯ на АВГУСТ'!P399</f>
        <v>#REF!</v>
      </c>
    </row>
    <row r="400" spans="1:17">
      <c r="A400" s="266"/>
      <c r="B400" s="266"/>
      <c r="C400" s="9" t="s">
        <v>7</v>
      </c>
      <c r="D400" s="10">
        <f t="shared" si="44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  <c r="Q400" s="1" t="e">
        <f>P400-'ВЕРНАЯ на АВГУСТ'!P400</f>
        <v>#REF!</v>
      </c>
    </row>
    <row r="401" spans="1:17" ht="24">
      <c r="A401" s="266"/>
      <c r="B401" s="266"/>
      <c r="C401" s="9" t="s">
        <v>8</v>
      </c>
      <c r="D401" s="10">
        <f t="shared" si="44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  <c r="Q401" s="1" t="e">
        <f>P401-'ВЕРНАЯ на АВГУСТ'!P401</f>
        <v>#REF!</v>
      </c>
    </row>
    <row r="402" spans="1:17" ht="24">
      <c r="A402" s="266"/>
      <c r="B402" s="266"/>
      <c r="C402" s="9" t="s">
        <v>9</v>
      </c>
      <c r="D402" s="10">
        <f t="shared" si="44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  <c r="Q402" s="1" t="e">
        <f>P402-'ВЕРНАЯ на АВГУСТ'!P402</f>
        <v>#REF!</v>
      </c>
    </row>
    <row r="403" spans="1:17" ht="36">
      <c r="A403" s="266"/>
      <c r="B403" s="266"/>
      <c r="C403" s="9" t="s">
        <v>10</v>
      </c>
      <c r="D403" s="10">
        <f t="shared" si="44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  <c r="Q403" s="1" t="e">
        <f>P403-'ВЕРНАЯ на АВГУСТ'!P403</f>
        <v>#REF!</v>
      </c>
    </row>
    <row r="404" spans="1:17">
      <c r="A404" s="266"/>
      <c r="B404" s="9"/>
      <c r="C404" s="9"/>
      <c r="D404" s="10">
        <f t="shared" si="44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  <c r="Q404" s="1" t="e">
        <f>P404-'ВЕРНАЯ на АВГУСТ'!P404</f>
        <v>#REF!</v>
      </c>
    </row>
    <row r="405" spans="1:17">
      <c r="A405" s="266"/>
      <c r="B405" s="266" t="s">
        <v>16</v>
      </c>
      <c r="C405" s="9" t="s">
        <v>6</v>
      </c>
      <c r="D405" s="10">
        <f t="shared" si="44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  <c r="Q405" s="1" t="e">
        <f>P405-'ВЕРНАЯ на АВГУСТ'!P405</f>
        <v>#REF!</v>
      </c>
    </row>
    <row r="406" spans="1:17">
      <c r="A406" s="266"/>
      <c r="B406" s="266"/>
      <c r="C406" s="9" t="s">
        <v>7</v>
      </c>
      <c r="D406" s="10">
        <f t="shared" si="44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  <c r="Q406" s="1" t="e">
        <f>P406-'ВЕРНАЯ на АВГУСТ'!P406</f>
        <v>#REF!</v>
      </c>
    </row>
    <row r="407" spans="1:17" ht="24">
      <c r="A407" s="266"/>
      <c r="B407" s="266"/>
      <c r="C407" s="9" t="s">
        <v>8</v>
      </c>
      <c r="D407" s="10">
        <f t="shared" si="44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  <c r="Q407" s="1" t="e">
        <f>P407-'ВЕРНАЯ на АВГУСТ'!P407</f>
        <v>#REF!</v>
      </c>
    </row>
    <row r="408" spans="1:17" ht="24">
      <c r="A408" s="266"/>
      <c r="B408" s="266"/>
      <c r="C408" s="9" t="s">
        <v>9</v>
      </c>
      <c r="D408" s="10">
        <f t="shared" si="44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  <c r="Q408" s="1" t="e">
        <f>P408-'ВЕРНАЯ на АВГУСТ'!P408</f>
        <v>#REF!</v>
      </c>
    </row>
    <row r="409" spans="1:17" ht="36">
      <c r="A409" s="266"/>
      <c r="B409" s="266"/>
      <c r="C409" s="9" t="s">
        <v>10</v>
      </c>
      <c r="D409" s="10">
        <f t="shared" si="44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  <c r="Q409" s="1" t="e">
        <f>P409-'ВЕРНАЯ на АВГУСТ'!P409</f>
        <v>#REF!</v>
      </c>
    </row>
    <row r="410" spans="1:17" ht="72">
      <c r="A410" s="266"/>
      <c r="B410" s="266"/>
      <c r="C410" s="9" t="s">
        <v>11</v>
      </c>
      <c r="D410" s="10">
        <f t="shared" si="44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  <c r="Q410" s="1" t="e">
        <f>P410-'ВЕРНАЯ на АВГУСТ'!P410</f>
        <v>#REF!</v>
      </c>
    </row>
    <row r="411" spans="1:17">
      <c r="A411" s="9"/>
      <c r="B411" s="9"/>
      <c r="C411" s="9"/>
      <c r="D411" s="10">
        <f t="shared" si="44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  <c r="Q411" s="1" t="e">
        <f>P411-'ВЕРНАЯ на АВГУСТ'!P411</f>
        <v>#REF!</v>
      </c>
    </row>
    <row r="412" spans="1:17">
      <c r="A412" s="266" t="s">
        <v>66</v>
      </c>
      <c r="B412" s="266"/>
      <c r="C412" s="9" t="s">
        <v>6</v>
      </c>
      <c r="D412" s="10">
        <f t="shared" si="44"/>
        <v>20</v>
      </c>
      <c r="E412" s="10">
        <f t="shared" ref="E412:O416" si="45">E419+E425</f>
        <v>20</v>
      </c>
      <c r="F412" s="10">
        <f t="shared" si="45"/>
        <v>0</v>
      </c>
      <c r="G412" s="10">
        <f t="shared" si="45"/>
        <v>0</v>
      </c>
      <c r="H412" s="10">
        <f t="shared" si="45"/>
        <v>0</v>
      </c>
      <c r="I412" s="10">
        <f t="shared" si="45"/>
        <v>0</v>
      </c>
      <c r="J412" s="10">
        <f t="shared" si="45"/>
        <v>0</v>
      </c>
      <c r="K412" s="10">
        <f t="shared" si="45"/>
        <v>0</v>
      </c>
      <c r="L412" s="15">
        <f t="shared" si="45"/>
        <v>0</v>
      </c>
      <c r="M412" s="10">
        <f t="shared" si="45"/>
        <v>0</v>
      </c>
      <c r="N412" s="10">
        <f t="shared" si="45"/>
        <v>0</v>
      </c>
      <c r="O412" s="10">
        <f t="shared" si="45"/>
        <v>0</v>
      </c>
      <c r="P412" s="12" t="e">
        <f>L412-#REF!</f>
        <v>#REF!</v>
      </c>
      <c r="Q412" s="1" t="e">
        <f>P412-'ВЕРНАЯ на АВГУСТ'!P412</f>
        <v>#REF!</v>
      </c>
    </row>
    <row r="413" spans="1:17">
      <c r="A413" s="266"/>
      <c r="B413" s="266"/>
      <c r="C413" s="9" t="s">
        <v>7</v>
      </c>
      <c r="D413" s="10">
        <f t="shared" si="44"/>
        <v>20</v>
      </c>
      <c r="E413" s="10">
        <f t="shared" si="45"/>
        <v>20</v>
      </c>
      <c r="F413" s="10">
        <f t="shared" si="45"/>
        <v>0</v>
      </c>
      <c r="G413" s="10">
        <f t="shared" si="45"/>
        <v>0</v>
      </c>
      <c r="H413" s="10">
        <f t="shared" si="45"/>
        <v>0</v>
      </c>
      <c r="I413" s="10">
        <f t="shared" si="45"/>
        <v>0</v>
      </c>
      <c r="J413" s="10">
        <f t="shared" si="45"/>
        <v>0</v>
      </c>
      <c r="K413" s="10">
        <f t="shared" si="45"/>
        <v>0</v>
      </c>
      <c r="L413" s="15">
        <f t="shared" si="45"/>
        <v>0</v>
      </c>
      <c r="M413" s="10">
        <f t="shared" si="45"/>
        <v>0</v>
      </c>
      <c r="N413" s="10">
        <f t="shared" si="45"/>
        <v>0</v>
      </c>
      <c r="O413" s="10">
        <f t="shared" si="45"/>
        <v>0</v>
      </c>
      <c r="P413" s="12" t="e">
        <f>L413-#REF!</f>
        <v>#REF!</v>
      </c>
      <c r="Q413" s="1" t="e">
        <f>P413-'ВЕРНАЯ на АВГУСТ'!P413</f>
        <v>#REF!</v>
      </c>
    </row>
    <row r="414" spans="1:17" ht="24">
      <c r="A414" s="266"/>
      <c r="B414" s="266"/>
      <c r="C414" s="9" t="s">
        <v>8</v>
      </c>
      <c r="D414" s="10">
        <f t="shared" si="44"/>
        <v>0</v>
      </c>
      <c r="E414" s="10">
        <f t="shared" si="45"/>
        <v>0</v>
      </c>
      <c r="F414" s="10">
        <f t="shared" si="45"/>
        <v>0</v>
      </c>
      <c r="G414" s="10">
        <f t="shared" si="45"/>
        <v>0</v>
      </c>
      <c r="H414" s="10">
        <f t="shared" si="45"/>
        <v>0</v>
      </c>
      <c r="I414" s="10">
        <f t="shared" si="45"/>
        <v>0</v>
      </c>
      <c r="J414" s="10">
        <f t="shared" si="45"/>
        <v>0</v>
      </c>
      <c r="K414" s="10">
        <f t="shared" si="45"/>
        <v>0</v>
      </c>
      <c r="L414" s="15">
        <f t="shared" si="45"/>
        <v>0</v>
      </c>
      <c r="M414" s="10">
        <f t="shared" si="45"/>
        <v>0</v>
      </c>
      <c r="N414" s="10">
        <f t="shared" si="45"/>
        <v>0</v>
      </c>
      <c r="O414" s="10">
        <f t="shared" si="45"/>
        <v>0</v>
      </c>
      <c r="P414" s="12" t="e">
        <f>L414-#REF!</f>
        <v>#REF!</v>
      </c>
      <c r="Q414" s="1" t="e">
        <f>P414-'ВЕРНАЯ на АВГУСТ'!P414</f>
        <v>#REF!</v>
      </c>
    </row>
    <row r="415" spans="1:17" ht="24">
      <c r="A415" s="266"/>
      <c r="B415" s="266"/>
      <c r="C415" s="9" t="s">
        <v>9</v>
      </c>
      <c r="D415" s="10">
        <f t="shared" si="44"/>
        <v>0</v>
      </c>
      <c r="E415" s="10">
        <f t="shared" si="45"/>
        <v>0</v>
      </c>
      <c r="F415" s="10">
        <f t="shared" si="45"/>
        <v>0</v>
      </c>
      <c r="G415" s="10">
        <f t="shared" si="45"/>
        <v>0</v>
      </c>
      <c r="H415" s="10">
        <f t="shared" si="45"/>
        <v>0</v>
      </c>
      <c r="I415" s="10">
        <f t="shared" si="45"/>
        <v>0</v>
      </c>
      <c r="J415" s="10">
        <f t="shared" si="45"/>
        <v>0</v>
      </c>
      <c r="K415" s="10">
        <f t="shared" si="45"/>
        <v>0</v>
      </c>
      <c r="L415" s="15">
        <f t="shared" si="45"/>
        <v>0</v>
      </c>
      <c r="M415" s="10">
        <f t="shared" si="45"/>
        <v>0</v>
      </c>
      <c r="N415" s="10">
        <f t="shared" si="45"/>
        <v>0</v>
      </c>
      <c r="O415" s="10">
        <f t="shared" si="45"/>
        <v>0</v>
      </c>
      <c r="P415" s="12" t="e">
        <f>L415-#REF!</f>
        <v>#REF!</v>
      </c>
      <c r="Q415" s="1" t="e">
        <f>P415-'ВЕРНАЯ на АВГУСТ'!P415</f>
        <v>#REF!</v>
      </c>
    </row>
    <row r="416" spans="1:17" ht="36">
      <c r="A416" s="266"/>
      <c r="B416" s="266"/>
      <c r="C416" s="9" t="s">
        <v>10</v>
      </c>
      <c r="D416" s="10">
        <f t="shared" si="44"/>
        <v>0</v>
      </c>
      <c r="E416" s="10">
        <f t="shared" si="45"/>
        <v>0</v>
      </c>
      <c r="F416" s="10">
        <f t="shared" si="45"/>
        <v>0</v>
      </c>
      <c r="G416" s="10">
        <f t="shared" si="45"/>
        <v>0</v>
      </c>
      <c r="H416" s="10">
        <f t="shared" si="45"/>
        <v>0</v>
      </c>
      <c r="I416" s="10">
        <f t="shared" si="45"/>
        <v>0</v>
      </c>
      <c r="J416" s="10">
        <f t="shared" si="45"/>
        <v>0</v>
      </c>
      <c r="K416" s="10">
        <f t="shared" si="45"/>
        <v>0</v>
      </c>
      <c r="L416" s="15">
        <f t="shared" si="45"/>
        <v>0</v>
      </c>
      <c r="M416" s="10">
        <f t="shared" si="45"/>
        <v>0</v>
      </c>
      <c r="N416" s="10">
        <f t="shared" si="45"/>
        <v>0</v>
      </c>
      <c r="O416" s="10">
        <f t="shared" si="45"/>
        <v>0</v>
      </c>
      <c r="P416" s="12" t="e">
        <f>L416-#REF!</f>
        <v>#REF!</v>
      </c>
      <c r="Q416" s="1" t="e">
        <f>P416-'ВЕРНАЯ на АВГУСТ'!P416</f>
        <v>#REF!</v>
      </c>
    </row>
    <row r="417" spans="1:17">
      <c r="A417" s="266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  <c r="Q417" s="1" t="e">
        <f>P417-'ВЕРНАЯ на АВГУСТ'!P417</f>
        <v>#REF!</v>
      </c>
    </row>
    <row r="418" spans="1:17">
      <c r="A418" s="266"/>
      <c r="B418" s="266" t="s">
        <v>12</v>
      </c>
      <c r="C418" s="266"/>
      <c r="D418" s="266"/>
      <c r="E418" s="266"/>
      <c r="F418" s="266"/>
      <c r="G418" s="266"/>
      <c r="H418" s="266"/>
      <c r="I418" s="266"/>
      <c r="J418" s="266"/>
      <c r="K418" s="266"/>
      <c r="L418" s="17"/>
      <c r="M418" s="9"/>
      <c r="N418" s="9"/>
      <c r="O418" s="9"/>
      <c r="P418" s="12" t="e">
        <f>L418-#REF!</f>
        <v>#REF!</v>
      </c>
      <c r="Q418" s="1" t="e">
        <f>P418-'ВЕРНАЯ на АВГУСТ'!P418</f>
        <v>#REF!</v>
      </c>
    </row>
    <row r="419" spans="1:17">
      <c r="A419" s="266"/>
      <c r="B419" s="266" t="s">
        <v>13</v>
      </c>
      <c r="C419" s="9" t="s">
        <v>6</v>
      </c>
      <c r="D419" s="10">
        <f t="shared" ref="D419:D488" si="46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  <c r="Q419" s="1" t="e">
        <f>P419-'ВЕРНАЯ на АВГУСТ'!P419</f>
        <v>#REF!</v>
      </c>
    </row>
    <row r="420" spans="1:17">
      <c r="A420" s="266"/>
      <c r="B420" s="266"/>
      <c r="C420" s="9" t="s">
        <v>7</v>
      </c>
      <c r="D420" s="10">
        <f t="shared" si="46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  <c r="Q420" s="1" t="e">
        <f>P420-'ВЕРНАЯ на АВГУСТ'!P420</f>
        <v>#REF!</v>
      </c>
    </row>
    <row r="421" spans="1:17" ht="24">
      <c r="A421" s="266"/>
      <c r="B421" s="266"/>
      <c r="C421" s="9" t="s">
        <v>8</v>
      </c>
      <c r="D421" s="10">
        <f t="shared" si="46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  <c r="Q421" s="1" t="e">
        <f>P421-'ВЕРНАЯ на АВГУСТ'!P421</f>
        <v>#REF!</v>
      </c>
    </row>
    <row r="422" spans="1:17" ht="24">
      <c r="A422" s="266"/>
      <c r="B422" s="266"/>
      <c r="C422" s="9" t="s">
        <v>9</v>
      </c>
      <c r="D422" s="10">
        <f t="shared" si="46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  <c r="Q422" s="1" t="e">
        <f>P422-'ВЕРНАЯ на АВГУСТ'!P422</f>
        <v>#REF!</v>
      </c>
    </row>
    <row r="423" spans="1:17" ht="36">
      <c r="A423" s="266"/>
      <c r="B423" s="266"/>
      <c r="C423" s="9" t="s">
        <v>10</v>
      </c>
      <c r="D423" s="10">
        <f t="shared" si="46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  <c r="Q423" s="1" t="e">
        <f>P423-'ВЕРНАЯ на АВГУСТ'!P423</f>
        <v>#REF!</v>
      </c>
    </row>
    <row r="424" spans="1:17">
      <c r="A424" s="266"/>
      <c r="B424" s="9"/>
      <c r="C424" s="9"/>
      <c r="D424" s="10">
        <f t="shared" si="46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  <c r="Q424" s="1" t="e">
        <f>P424-'ВЕРНАЯ на АВГУСТ'!P424</f>
        <v>#REF!</v>
      </c>
    </row>
    <row r="425" spans="1:17">
      <c r="A425" s="266"/>
      <c r="B425" s="266" t="s">
        <v>16</v>
      </c>
      <c r="C425" s="9" t="s">
        <v>6</v>
      </c>
      <c r="D425" s="10">
        <f t="shared" si="46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  <c r="Q425" s="1" t="e">
        <f>P425-'ВЕРНАЯ на АВГУСТ'!P425</f>
        <v>#REF!</v>
      </c>
    </row>
    <row r="426" spans="1:17">
      <c r="A426" s="266"/>
      <c r="B426" s="266"/>
      <c r="C426" s="9" t="s">
        <v>7</v>
      </c>
      <c r="D426" s="10">
        <f t="shared" si="46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  <c r="Q426" s="1" t="e">
        <f>P426-'ВЕРНАЯ на АВГУСТ'!P426</f>
        <v>#REF!</v>
      </c>
    </row>
    <row r="427" spans="1:17" ht="24">
      <c r="A427" s="266"/>
      <c r="B427" s="266"/>
      <c r="C427" s="9" t="s">
        <v>8</v>
      </c>
      <c r="D427" s="10">
        <f t="shared" si="46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  <c r="Q427" s="1" t="e">
        <f>P427-'ВЕРНАЯ на АВГУСТ'!P427</f>
        <v>#REF!</v>
      </c>
    </row>
    <row r="428" spans="1:17" ht="24">
      <c r="A428" s="266"/>
      <c r="B428" s="266"/>
      <c r="C428" s="9" t="s">
        <v>9</v>
      </c>
      <c r="D428" s="10">
        <f t="shared" si="46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  <c r="Q428" s="1" t="e">
        <f>P428-'ВЕРНАЯ на АВГУСТ'!P428</f>
        <v>#REF!</v>
      </c>
    </row>
    <row r="429" spans="1:17" ht="36">
      <c r="A429" s="266"/>
      <c r="B429" s="266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  <c r="Q429" s="1" t="e">
        <f>P429-'ВЕРНАЯ на АВГУСТ'!P429</f>
        <v>#REF!</v>
      </c>
    </row>
    <row r="430" spans="1:17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  <c r="Q430" s="1" t="e">
        <f>P430-'ВЕРНАЯ на АВГУСТ'!P430</f>
        <v>#REF!</v>
      </c>
    </row>
    <row r="431" spans="1:17" ht="17.25" customHeight="1">
      <c r="A431" s="269" t="s">
        <v>163</v>
      </c>
      <c r="B431" s="269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7">SUM(M433+M435+M434+M432)</f>
        <v>0</v>
      </c>
      <c r="N431" s="20">
        <f t="shared" si="47"/>
        <v>0</v>
      </c>
      <c r="O431" s="20">
        <f t="shared" si="47"/>
        <v>0</v>
      </c>
      <c r="P431" s="12" t="e">
        <f>L431-#REF!</f>
        <v>#REF!</v>
      </c>
      <c r="Q431" s="1" t="e">
        <f>P431-'ВЕРНАЯ на АВГУСТ'!P431</f>
        <v>#REF!</v>
      </c>
    </row>
    <row r="432" spans="1:17">
      <c r="A432" s="270"/>
      <c r="B432" s="270"/>
      <c r="C432" s="21" t="s">
        <v>7</v>
      </c>
      <c r="D432" s="20">
        <f t="shared" ref="D432:D435" si="48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  <c r="Q432" s="1" t="e">
        <f>P432-'ВЕРНАЯ на АВГУСТ'!P432</f>
        <v>#REF!</v>
      </c>
    </row>
    <row r="433" spans="1:17" ht="24">
      <c r="A433" s="270"/>
      <c r="B433" s="270"/>
      <c r="C433" s="21" t="s">
        <v>8</v>
      </c>
      <c r="D433" s="20">
        <f t="shared" si="48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  <c r="Q433" s="1" t="e">
        <f>P433-'ВЕРНАЯ на АВГУСТ'!P433</f>
        <v>#REF!</v>
      </c>
    </row>
    <row r="434" spans="1:17" ht="24">
      <c r="A434" s="270"/>
      <c r="B434" s="270"/>
      <c r="C434" s="21" t="s">
        <v>9</v>
      </c>
      <c r="D434" s="20">
        <f t="shared" si="48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  <c r="Q434" s="1" t="e">
        <f>P434-'ВЕРНАЯ на АВГУСТ'!P434</f>
        <v>#REF!</v>
      </c>
    </row>
    <row r="435" spans="1:17" ht="36">
      <c r="A435" s="271"/>
      <c r="B435" s="271"/>
      <c r="C435" s="21" t="s">
        <v>10</v>
      </c>
      <c r="D435" s="20">
        <f t="shared" si="48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  <c r="Q435" s="1" t="e">
        <f>P435-'ВЕРНАЯ на АВГУСТ'!P435</f>
        <v>#REF!</v>
      </c>
    </row>
    <row r="436" spans="1:17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  <c r="Q436" s="1" t="e">
        <f>P436-'ВЕРНАЯ на АВГУСТ'!P436</f>
        <v>#REF!</v>
      </c>
    </row>
    <row r="437" spans="1:17">
      <c r="A437" s="268" t="s">
        <v>67</v>
      </c>
      <c r="B437" s="266"/>
      <c r="C437" s="9" t="s">
        <v>6</v>
      </c>
      <c r="D437" s="10">
        <f t="shared" si="46"/>
        <v>848205.20000000007</v>
      </c>
      <c r="E437" s="10">
        <f t="shared" ref="E437:O442" si="49">E443+E449+E455</f>
        <v>53175.6</v>
      </c>
      <c r="F437" s="10">
        <f t="shared" si="49"/>
        <v>48209.1</v>
      </c>
      <c r="G437" s="10">
        <f t="shared" si="49"/>
        <v>52359.8</v>
      </c>
      <c r="H437" s="10">
        <f t="shared" si="49"/>
        <v>52877.4</v>
      </c>
      <c r="I437" s="10">
        <f t="shared" si="49"/>
        <v>53525.2</v>
      </c>
      <c r="J437" s="10">
        <f t="shared" si="49"/>
        <v>76495.100000000006</v>
      </c>
      <c r="K437" s="10">
        <f t="shared" si="49"/>
        <v>97401.5</v>
      </c>
      <c r="L437" s="15">
        <f t="shared" si="49"/>
        <v>103376</v>
      </c>
      <c r="M437" s="10">
        <f t="shared" si="49"/>
        <v>103592.9</v>
      </c>
      <c r="N437" s="10">
        <f t="shared" si="49"/>
        <v>103596.3</v>
      </c>
      <c r="O437" s="10">
        <f t="shared" si="49"/>
        <v>103596.3</v>
      </c>
      <c r="P437" s="12" t="e">
        <f>L437-#REF!</f>
        <v>#REF!</v>
      </c>
      <c r="Q437" s="1" t="e">
        <f>P437-'ВЕРНАЯ на АВГУСТ'!P437</f>
        <v>#REF!</v>
      </c>
    </row>
    <row r="438" spans="1:17">
      <c r="A438" s="268"/>
      <c r="B438" s="266"/>
      <c r="C438" s="9" t="s">
        <v>7</v>
      </c>
      <c r="D438" s="10">
        <f t="shared" si="46"/>
        <v>744337.29999999993</v>
      </c>
      <c r="E438" s="10">
        <f t="shared" si="49"/>
        <v>44150.3</v>
      </c>
      <c r="F438" s="10">
        <f t="shared" si="49"/>
        <v>42022</v>
      </c>
      <c r="G438" s="10">
        <f t="shared" si="49"/>
        <v>43393.5</v>
      </c>
      <c r="H438" s="10">
        <f t="shared" si="49"/>
        <v>43187.6</v>
      </c>
      <c r="I438" s="10">
        <f t="shared" si="49"/>
        <v>43859.7</v>
      </c>
      <c r="J438" s="10">
        <f t="shared" si="49"/>
        <v>68432.399999999994</v>
      </c>
      <c r="K438" s="10">
        <f t="shared" si="49"/>
        <v>85668.3</v>
      </c>
      <c r="L438" s="15">
        <f t="shared" si="49"/>
        <v>93408.3</v>
      </c>
      <c r="M438" s="10">
        <f t="shared" si="49"/>
        <v>93402.8</v>
      </c>
      <c r="N438" s="10">
        <f t="shared" si="49"/>
        <v>93406.2</v>
      </c>
      <c r="O438" s="10">
        <f t="shared" si="49"/>
        <v>93406.2</v>
      </c>
      <c r="P438" s="12" t="e">
        <f>L438-#REF!</f>
        <v>#REF!</v>
      </c>
      <c r="Q438" s="1" t="e">
        <f>P438-'ВЕРНАЯ на АВГУСТ'!P438</f>
        <v>#REF!</v>
      </c>
    </row>
    <row r="439" spans="1:17" ht="24">
      <c r="A439" s="268"/>
      <c r="B439" s="266"/>
      <c r="C439" s="9" t="s">
        <v>8</v>
      </c>
      <c r="D439" s="10">
        <f t="shared" si="46"/>
        <v>0</v>
      </c>
      <c r="E439" s="10">
        <f t="shared" si="49"/>
        <v>0</v>
      </c>
      <c r="F439" s="10">
        <f t="shared" si="49"/>
        <v>0</v>
      </c>
      <c r="G439" s="10">
        <f t="shared" si="49"/>
        <v>0</v>
      </c>
      <c r="H439" s="10">
        <f t="shared" si="49"/>
        <v>0</v>
      </c>
      <c r="I439" s="10">
        <f t="shared" si="49"/>
        <v>0</v>
      </c>
      <c r="J439" s="10">
        <f t="shared" si="49"/>
        <v>0</v>
      </c>
      <c r="K439" s="10">
        <f t="shared" si="49"/>
        <v>0</v>
      </c>
      <c r="L439" s="15">
        <f t="shared" si="49"/>
        <v>0</v>
      </c>
      <c r="M439" s="10">
        <f t="shared" si="49"/>
        <v>0</v>
      </c>
      <c r="N439" s="10">
        <f t="shared" si="49"/>
        <v>0</v>
      </c>
      <c r="O439" s="10">
        <f t="shared" si="49"/>
        <v>0</v>
      </c>
      <c r="P439" s="12" t="e">
        <f>L439-#REF!</f>
        <v>#REF!</v>
      </c>
      <c r="Q439" s="1" t="e">
        <f>P439-'ВЕРНАЯ на АВГУСТ'!P439</f>
        <v>#REF!</v>
      </c>
    </row>
    <row r="440" spans="1:17" ht="24">
      <c r="A440" s="268"/>
      <c r="B440" s="266"/>
      <c r="C440" s="9" t="s">
        <v>9</v>
      </c>
      <c r="D440" s="10">
        <f t="shared" si="46"/>
        <v>103867.90000000001</v>
      </c>
      <c r="E440" s="10">
        <f t="shared" si="49"/>
        <v>9025.2999999999993</v>
      </c>
      <c r="F440" s="10">
        <f t="shared" si="49"/>
        <v>6187.1</v>
      </c>
      <c r="G440" s="10">
        <f t="shared" si="49"/>
        <v>8966.2999999999993</v>
      </c>
      <c r="H440" s="10">
        <f t="shared" si="49"/>
        <v>9689.7999999999993</v>
      </c>
      <c r="I440" s="10">
        <f t="shared" si="49"/>
        <v>9665.5</v>
      </c>
      <c r="J440" s="10">
        <f t="shared" si="49"/>
        <v>8062.7</v>
      </c>
      <c r="K440" s="10">
        <f t="shared" si="49"/>
        <v>11733.2</v>
      </c>
      <c r="L440" s="15">
        <f t="shared" si="49"/>
        <v>9967.7000000000007</v>
      </c>
      <c r="M440" s="10">
        <f t="shared" si="49"/>
        <v>10190.1</v>
      </c>
      <c r="N440" s="10">
        <f t="shared" si="49"/>
        <v>10190.1</v>
      </c>
      <c r="O440" s="10">
        <f t="shared" si="49"/>
        <v>10190.1</v>
      </c>
      <c r="P440" s="12" t="e">
        <f>L440-#REF!</f>
        <v>#REF!</v>
      </c>
      <c r="Q440" s="1" t="e">
        <f>P440-'ВЕРНАЯ на АВГУСТ'!P440</f>
        <v>#REF!</v>
      </c>
    </row>
    <row r="441" spans="1:17" ht="36">
      <c r="A441" s="268"/>
      <c r="B441" s="266"/>
      <c r="C441" s="9" t="s">
        <v>10</v>
      </c>
      <c r="D441" s="10">
        <f t="shared" si="46"/>
        <v>0</v>
      </c>
      <c r="E441" s="10">
        <f t="shared" si="49"/>
        <v>0</v>
      </c>
      <c r="F441" s="10">
        <f t="shared" si="49"/>
        <v>0</v>
      </c>
      <c r="G441" s="10">
        <f t="shared" si="49"/>
        <v>0</v>
      </c>
      <c r="H441" s="10">
        <f t="shared" si="49"/>
        <v>0</v>
      </c>
      <c r="I441" s="10">
        <f t="shared" si="49"/>
        <v>0</v>
      </c>
      <c r="J441" s="10">
        <f t="shared" si="49"/>
        <v>0</v>
      </c>
      <c r="K441" s="10">
        <f t="shared" si="49"/>
        <v>0</v>
      </c>
      <c r="L441" s="15">
        <f t="shared" si="49"/>
        <v>0</v>
      </c>
      <c r="M441" s="10">
        <f t="shared" si="49"/>
        <v>0</v>
      </c>
      <c r="N441" s="10">
        <f t="shared" si="49"/>
        <v>0</v>
      </c>
      <c r="O441" s="10">
        <f t="shared" si="49"/>
        <v>0</v>
      </c>
      <c r="P441" s="12" t="e">
        <f>L441-#REF!</f>
        <v>#REF!</v>
      </c>
      <c r="Q441" s="1" t="e">
        <f>P441-'ВЕРНАЯ на АВГУСТ'!P441</f>
        <v>#REF!</v>
      </c>
    </row>
    <row r="442" spans="1:17">
      <c r="A442" s="11"/>
      <c r="B442" s="9"/>
      <c r="C442" s="9"/>
      <c r="D442" s="10">
        <f t="shared" si="46"/>
        <v>0</v>
      </c>
      <c r="E442" s="10">
        <f t="shared" si="49"/>
        <v>0</v>
      </c>
      <c r="F442" s="10">
        <f t="shared" si="49"/>
        <v>0</v>
      </c>
      <c r="G442" s="10">
        <f t="shared" si="49"/>
        <v>0</v>
      </c>
      <c r="H442" s="10">
        <f t="shared" si="49"/>
        <v>0</v>
      </c>
      <c r="I442" s="10">
        <f t="shared" si="49"/>
        <v>0</v>
      </c>
      <c r="J442" s="10">
        <f t="shared" si="49"/>
        <v>0</v>
      </c>
      <c r="K442" s="10">
        <f t="shared" si="49"/>
        <v>0</v>
      </c>
      <c r="L442" s="15">
        <f t="shared" si="49"/>
        <v>0</v>
      </c>
      <c r="M442" s="10">
        <f t="shared" si="49"/>
        <v>0</v>
      </c>
      <c r="N442" s="10">
        <f t="shared" si="49"/>
        <v>0</v>
      </c>
      <c r="O442" s="10">
        <f t="shared" si="49"/>
        <v>0</v>
      </c>
      <c r="P442" s="12" t="e">
        <f>L442-#REF!</f>
        <v>#REF!</v>
      </c>
      <c r="Q442" s="1" t="e">
        <f>P442-'ВЕРНАЯ на АВГУСТ'!P442</f>
        <v>#REF!</v>
      </c>
    </row>
    <row r="443" spans="1:17">
      <c r="A443" s="266" t="s">
        <v>68</v>
      </c>
      <c r="B443" s="266" t="s">
        <v>69</v>
      </c>
      <c r="C443" s="9" t="s">
        <v>6</v>
      </c>
      <c r="D443" s="10">
        <f t="shared" si="46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  <c r="Q443" s="1" t="e">
        <f>P443-'ВЕРНАЯ на АВГУСТ'!P443</f>
        <v>#REF!</v>
      </c>
    </row>
    <row r="444" spans="1:17">
      <c r="A444" s="266"/>
      <c r="B444" s="266"/>
      <c r="C444" s="9" t="s">
        <v>7</v>
      </c>
      <c r="D444" s="10">
        <f t="shared" si="46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  <c r="Q444" s="1" t="e">
        <f>P444-'ВЕРНАЯ на АВГУСТ'!P444</f>
        <v>#REF!</v>
      </c>
    </row>
    <row r="445" spans="1:17" ht="24">
      <c r="A445" s="266"/>
      <c r="B445" s="266"/>
      <c r="C445" s="9" t="s">
        <v>8</v>
      </c>
      <c r="D445" s="10">
        <f t="shared" si="46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  <c r="Q445" s="1" t="e">
        <f>P445-'ВЕРНАЯ на АВГУСТ'!P445</f>
        <v>#REF!</v>
      </c>
    </row>
    <row r="446" spans="1:17" ht="24">
      <c r="A446" s="266"/>
      <c r="B446" s="266"/>
      <c r="C446" s="9" t="s">
        <v>9</v>
      </c>
      <c r="D446" s="10">
        <f t="shared" si="46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  <c r="Q446" s="1" t="e">
        <f>P446-'ВЕРНАЯ на АВГУСТ'!P446</f>
        <v>#REF!</v>
      </c>
    </row>
    <row r="447" spans="1:17" ht="36">
      <c r="A447" s="266"/>
      <c r="B447" s="266"/>
      <c r="C447" s="9" t="s">
        <v>10</v>
      </c>
      <c r="D447" s="10">
        <f t="shared" si="46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  <c r="Q447" s="1" t="e">
        <f>P447-'ВЕРНАЯ на АВГУСТ'!P447</f>
        <v>#REF!</v>
      </c>
    </row>
    <row r="448" spans="1:17">
      <c r="A448" s="9"/>
      <c r="B448" s="9"/>
      <c r="C448" s="9"/>
      <c r="D448" s="10">
        <f t="shared" si="46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  <c r="Q448" s="1" t="e">
        <f>P448-'ВЕРНАЯ на АВГУСТ'!P448</f>
        <v>#REF!</v>
      </c>
    </row>
    <row r="449" spans="1:17">
      <c r="A449" s="266" t="s">
        <v>70</v>
      </c>
      <c r="B449" s="266" t="s">
        <v>14</v>
      </c>
      <c r="C449" s="9" t="s">
        <v>6</v>
      </c>
      <c r="D449" s="10">
        <f t="shared" si="46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  <c r="Q449" s="1" t="e">
        <f>P449-'ВЕРНАЯ на АВГУСТ'!P449</f>
        <v>#REF!</v>
      </c>
    </row>
    <row r="450" spans="1:17">
      <c r="A450" s="266"/>
      <c r="B450" s="266"/>
      <c r="C450" s="9" t="s">
        <v>7</v>
      </c>
      <c r="D450" s="10">
        <f t="shared" si="46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  <c r="Q450" s="1" t="e">
        <f>P450-'ВЕРНАЯ на АВГУСТ'!P450</f>
        <v>#REF!</v>
      </c>
    </row>
    <row r="451" spans="1:17" ht="24">
      <c r="A451" s="266"/>
      <c r="B451" s="266"/>
      <c r="C451" s="9" t="s">
        <v>8</v>
      </c>
      <c r="D451" s="10">
        <f t="shared" si="46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  <c r="Q451" s="1" t="e">
        <f>P451-'ВЕРНАЯ на АВГУСТ'!P451</f>
        <v>#REF!</v>
      </c>
    </row>
    <row r="452" spans="1:17" ht="24">
      <c r="A452" s="266"/>
      <c r="B452" s="266"/>
      <c r="C452" s="9" t="s">
        <v>9</v>
      </c>
      <c r="D452" s="10">
        <f t="shared" si="46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  <c r="Q452" s="1" t="e">
        <f>P452-'ВЕРНАЯ на АВГУСТ'!P452</f>
        <v>#REF!</v>
      </c>
    </row>
    <row r="453" spans="1:17" ht="36">
      <c r="A453" s="266"/>
      <c r="B453" s="266"/>
      <c r="C453" s="9" t="s">
        <v>10</v>
      </c>
      <c r="D453" s="10">
        <f t="shared" si="46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  <c r="Q453" s="1" t="e">
        <f>P453-'ВЕРНАЯ на АВГУСТ'!P453</f>
        <v>#REF!</v>
      </c>
    </row>
    <row r="454" spans="1:17">
      <c r="A454" s="9"/>
      <c r="B454" s="9"/>
      <c r="C454" s="9"/>
      <c r="D454" s="10">
        <f t="shared" si="46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  <c r="Q454" s="1" t="e">
        <f>P454-'ВЕРНАЯ на АВГУСТ'!P454</f>
        <v>#REF!</v>
      </c>
    </row>
    <row r="455" spans="1:17">
      <c r="A455" s="266" t="s">
        <v>71</v>
      </c>
      <c r="B455" s="266" t="s">
        <v>14</v>
      </c>
      <c r="C455" s="9" t="s">
        <v>6</v>
      </c>
      <c r="D455" s="10">
        <f t="shared" si="46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  <c r="Q455" s="1" t="e">
        <f>P455-'ВЕРНАЯ на АВГУСТ'!P455</f>
        <v>#REF!</v>
      </c>
    </row>
    <row r="456" spans="1:17">
      <c r="A456" s="266"/>
      <c r="B456" s="266"/>
      <c r="C456" s="9" t="s">
        <v>7</v>
      </c>
      <c r="D456" s="10">
        <f t="shared" si="46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  <c r="Q456" s="1" t="e">
        <f>P456-'ВЕРНАЯ на АВГУСТ'!P456</f>
        <v>#REF!</v>
      </c>
    </row>
    <row r="457" spans="1:17" ht="24">
      <c r="A457" s="266"/>
      <c r="B457" s="266"/>
      <c r="C457" s="9" t="s">
        <v>8</v>
      </c>
      <c r="D457" s="10">
        <f t="shared" si="46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  <c r="Q457" s="1" t="e">
        <f>P457-'ВЕРНАЯ на АВГУСТ'!P457</f>
        <v>#REF!</v>
      </c>
    </row>
    <row r="458" spans="1:17" ht="24">
      <c r="A458" s="266"/>
      <c r="B458" s="266"/>
      <c r="C458" s="9" t="s">
        <v>9</v>
      </c>
      <c r="D458" s="10">
        <f t="shared" si="46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  <c r="Q458" s="1" t="e">
        <f>P458-'ВЕРНАЯ на АВГУСТ'!P458</f>
        <v>#REF!</v>
      </c>
    </row>
    <row r="459" spans="1:17" ht="36">
      <c r="A459" s="266"/>
      <c r="B459" s="266"/>
      <c r="C459" s="9" t="s">
        <v>10</v>
      </c>
      <c r="D459" s="10">
        <f t="shared" si="46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  <c r="Q459" s="1" t="e">
        <f>P459-'ВЕРНАЯ на АВГУСТ'!P459</f>
        <v>#REF!</v>
      </c>
    </row>
    <row r="460" spans="1:17">
      <c r="A460" s="9"/>
      <c r="B460" s="9"/>
      <c r="C460" s="9"/>
      <c r="D460" s="10">
        <f t="shared" si="46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  <c r="Q460" s="1" t="e">
        <f>P460-'ВЕРНАЯ на АВГУСТ'!P460</f>
        <v>#REF!</v>
      </c>
    </row>
    <row r="461" spans="1:17">
      <c r="A461" s="268" t="s">
        <v>72</v>
      </c>
      <c r="B461" s="266" t="s">
        <v>13</v>
      </c>
      <c r="C461" s="9" t="s">
        <v>6</v>
      </c>
      <c r="D461" s="10">
        <f t="shared" si="46"/>
        <v>60093.8</v>
      </c>
      <c r="E461" s="10">
        <f t="shared" ref="E461:O466" si="50">E467+E473+E479+E485</f>
        <v>6693.9</v>
      </c>
      <c r="F461" s="10">
        <f t="shared" si="50"/>
        <v>4666.2</v>
      </c>
      <c r="G461" s="10">
        <f t="shared" si="50"/>
        <v>4420</v>
      </c>
      <c r="H461" s="10">
        <f t="shared" si="50"/>
        <v>5500</v>
      </c>
      <c r="I461" s="10">
        <f t="shared" si="50"/>
        <v>4735.2</v>
      </c>
      <c r="J461" s="10">
        <f t="shared" si="50"/>
        <v>5500</v>
      </c>
      <c r="K461" s="10">
        <f t="shared" si="50"/>
        <v>4638.5</v>
      </c>
      <c r="L461" s="15">
        <f t="shared" si="50"/>
        <v>6450</v>
      </c>
      <c r="M461" s="10">
        <f t="shared" si="50"/>
        <v>5550</v>
      </c>
      <c r="N461" s="10">
        <f t="shared" si="50"/>
        <v>5970</v>
      </c>
      <c r="O461" s="10">
        <f t="shared" si="50"/>
        <v>5970</v>
      </c>
      <c r="P461" s="12" t="e">
        <f>L461-#REF!</f>
        <v>#REF!</v>
      </c>
      <c r="Q461" s="1" t="e">
        <f>P461-'ВЕРНАЯ на АВГУСТ'!P461</f>
        <v>#REF!</v>
      </c>
    </row>
    <row r="462" spans="1:17">
      <c r="A462" s="268"/>
      <c r="B462" s="266"/>
      <c r="C462" s="9" t="s">
        <v>7</v>
      </c>
      <c r="D462" s="10">
        <f t="shared" si="46"/>
        <v>60093.8</v>
      </c>
      <c r="E462" s="10">
        <f t="shared" si="50"/>
        <v>6693.9</v>
      </c>
      <c r="F462" s="10">
        <f t="shared" si="50"/>
        <v>4666.2</v>
      </c>
      <c r="G462" s="10">
        <f t="shared" si="50"/>
        <v>4420</v>
      </c>
      <c r="H462" s="10">
        <f t="shared" si="50"/>
        <v>5500</v>
      </c>
      <c r="I462" s="10">
        <f t="shared" si="50"/>
        <v>4735.2</v>
      </c>
      <c r="J462" s="10">
        <f t="shared" si="50"/>
        <v>5500</v>
      </c>
      <c r="K462" s="10">
        <f t="shared" si="50"/>
        <v>4638.5</v>
      </c>
      <c r="L462" s="15">
        <f t="shared" si="50"/>
        <v>6450</v>
      </c>
      <c r="M462" s="10">
        <f t="shared" si="50"/>
        <v>5550</v>
      </c>
      <c r="N462" s="10">
        <f t="shared" si="50"/>
        <v>5970</v>
      </c>
      <c r="O462" s="10">
        <f t="shared" si="50"/>
        <v>5970</v>
      </c>
      <c r="P462" s="12" t="e">
        <f>L462-#REF!</f>
        <v>#REF!</v>
      </c>
      <c r="Q462" s="1" t="e">
        <f>P462-'ВЕРНАЯ на АВГУСТ'!P462</f>
        <v>#REF!</v>
      </c>
    </row>
    <row r="463" spans="1:17" ht="24">
      <c r="A463" s="268"/>
      <c r="B463" s="266"/>
      <c r="C463" s="9" t="s">
        <v>8</v>
      </c>
      <c r="D463" s="10">
        <f t="shared" si="46"/>
        <v>0</v>
      </c>
      <c r="E463" s="10">
        <f t="shared" si="50"/>
        <v>0</v>
      </c>
      <c r="F463" s="10">
        <f t="shared" si="50"/>
        <v>0</v>
      </c>
      <c r="G463" s="10">
        <f t="shared" si="50"/>
        <v>0</v>
      </c>
      <c r="H463" s="10">
        <f t="shared" si="50"/>
        <v>0</v>
      </c>
      <c r="I463" s="10">
        <f t="shared" si="50"/>
        <v>0</v>
      </c>
      <c r="J463" s="10">
        <f t="shared" si="50"/>
        <v>0</v>
      </c>
      <c r="K463" s="10">
        <f t="shared" si="50"/>
        <v>0</v>
      </c>
      <c r="L463" s="15">
        <f t="shared" si="50"/>
        <v>0</v>
      </c>
      <c r="M463" s="10">
        <f t="shared" si="50"/>
        <v>0</v>
      </c>
      <c r="N463" s="10">
        <f t="shared" si="50"/>
        <v>0</v>
      </c>
      <c r="O463" s="10">
        <f t="shared" si="50"/>
        <v>0</v>
      </c>
      <c r="P463" s="12" t="e">
        <f>L463-#REF!</f>
        <v>#REF!</v>
      </c>
      <c r="Q463" s="1" t="e">
        <f>P463-'ВЕРНАЯ на АВГУСТ'!P463</f>
        <v>#REF!</v>
      </c>
    </row>
    <row r="464" spans="1:17" ht="24">
      <c r="A464" s="268"/>
      <c r="B464" s="266"/>
      <c r="C464" s="9" t="s">
        <v>9</v>
      </c>
      <c r="D464" s="10">
        <f t="shared" si="46"/>
        <v>0</v>
      </c>
      <c r="E464" s="10">
        <f t="shared" si="50"/>
        <v>0</v>
      </c>
      <c r="F464" s="10">
        <f t="shared" si="50"/>
        <v>0</v>
      </c>
      <c r="G464" s="10">
        <f t="shared" si="50"/>
        <v>0</v>
      </c>
      <c r="H464" s="10">
        <f t="shared" si="50"/>
        <v>0</v>
      </c>
      <c r="I464" s="10">
        <f t="shared" si="50"/>
        <v>0</v>
      </c>
      <c r="J464" s="10">
        <f t="shared" si="50"/>
        <v>0</v>
      </c>
      <c r="K464" s="10">
        <f t="shared" si="50"/>
        <v>0</v>
      </c>
      <c r="L464" s="15">
        <f t="shared" si="50"/>
        <v>0</v>
      </c>
      <c r="M464" s="10">
        <f t="shared" si="50"/>
        <v>0</v>
      </c>
      <c r="N464" s="10">
        <f t="shared" si="50"/>
        <v>0</v>
      </c>
      <c r="O464" s="10">
        <f t="shared" si="50"/>
        <v>0</v>
      </c>
      <c r="P464" s="12" t="e">
        <f>L464-#REF!</f>
        <v>#REF!</v>
      </c>
      <c r="Q464" s="1" t="e">
        <f>P464-'ВЕРНАЯ на АВГУСТ'!P464</f>
        <v>#REF!</v>
      </c>
    </row>
    <row r="465" spans="1:17" ht="36">
      <c r="A465" s="268"/>
      <c r="B465" s="266"/>
      <c r="C465" s="9" t="s">
        <v>10</v>
      </c>
      <c r="D465" s="10">
        <f t="shared" si="46"/>
        <v>0</v>
      </c>
      <c r="E465" s="10">
        <f t="shared" si="50"/>
        <v>0</v>
      </c>
      <c r="F465" s="10">
        <f t="shared" si="50"/>
        <v>0</v>
      </c>
      <c r="G465" s="10">
        <f t="shared" si="50"/>
        <v>0</v>
      </c>
      <c r="H465" s="10">
        <f t="shared" si="50"/>
        <v>0</v>
      </c>
      <c r="I465" s="10">
        <f t="shared" si="50"/>
        <v>0</v>
      </c>
      <c r="J465" s="10">
        <f t="shared" si="50"/>
        <v>0</v>
      </c>
      <c r="K465" s="10">
        <f t="shared" si="50"/>
        <v>0</v>
      </c>
      <c r="L465" s="15">
        <f t="shared" si="50"/>
        <v>0</v>
      </c>
      <c r="M465" s="10">
        <f t="shared" si="50"/>
        <v>0</v>
      </c>
      <c r="N465" s="10">
        <f t="shared" si="50"/>
        <v>0</v>
      </c>
      <c r="O465" s="10">
        <f t="shared" si="50"/>
        <v>0</v>
      </c>
      <c r="P465" s="12" t="e">
        <f>L465-#REF!</f>
        <v>#REF!</v>
      </c>
      <c r="Q465" s="1" t="e">
        <f>P465-'ВЕРНАЯ на АВГУСТ'!P465</f>
        <v>#REF!</v>
      </c>
    </row>
    <row r="466" spans="1:17">
      <c r="A466" s="11"/>
      <c r="B466" s="9"/>
      <c r="C466" s="9"/>
      <c r="D466" s="10">
        <f t="shared" si="46"/>
        <v>0</v>
      </c>
      <c r="E466" s="10">
        <f t="shared" si="50"/>
        <v>0</v>
      </c>
      <c r="F466" s="10">
        <f t="shared" si="50"/>
        <v>0</v>
      </c>
      <c r="G466" s="10">
        <f t="shared" si="50"/>
        <v>0</v>
      </c>
      <c r="H466" s="10">
        <f t="shared" si="50"/>
        <v>0</v>
      </c>
      <c r="I466" s="10">
        <f t="shared" si="50"/>
        <v>0</v>
      </c>
      <c r="J466" s="10">
        <f t="shared" si="50"/>
        <v>0</v>
      </c>
      <c r="K466" s="10">
        <f t="shared" si="50"/>
        <v>0</v>
      </c>
      <c r="L466" s="15">
        <f t="shared" si="50"/>
        <v>0</v>
      </c>
      <c r="M466" s="10">
        <f t="shared" si="50"/>
        <v>0</v>
      </c>
      <c r="N466" s="10">
        <f t="shared" si="50"/>
        <v>0</v>
      </c>
      <c r="O466" s="10">
        <f t="shared" si="50"/>
        <v>0</v>
      </c>
      <c r="P466" s="12" t="e">
        <f>L466-#REF!</f>
        <v>#REF!</v>
      </c>
      <c r="Q466" s="1" t="e">
        <f>P466-'ВЕРНАЯ на АВГУСТ'!P466</f>
        <v>#REF!</v>
      </c>
    </row>
    <row r="467" spans="1:17">
      <c r="A467" s="266" t="s">
        <v>73</v>
      </c>
      <c r="B467" s="266" t="s">
        <v>13</v>
      </c>
      <c r="C467" s="9" t="s">
        <v>6</v>
      </c>
      <c r="D467" s="10">
        <f t="shared" si="46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  <c r="Q467" s="1" t="e">
        <f>P467-'ВЕРНАЯ на АВГУСТ'!P467</f>
        <v>#REF!</v>
      </c>
    </row>
    <row r="468" spans="1:17">
      <c r="A468" s="266"/>
      <c r="B468" s="266"/>
      <c r="C468" s="9" t="s">
        <v>7</v>
      </c>
      <c r="D468" s="10">
        <f t="shared" si="46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  <c r="Q468" s="1" t="e">
        <f>P468-'ВЕРНАЯ на АВГУСТ'!P468</f>
        <v>#REF!</v>
      </c>
    </row>
    <row r="469" spans="1:17" ht="24">
      <c r="A469" s="266"/>
      <c r="B469" s="266"/>
      <c r="C469" s="9" t="s">
        <v>8</v>
      </c>
      <c r="D469" s="10">
        <f t="shared" si="46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  <c r="Q469" s="1" t="e">
        <f>P469-'ВЕРНАЯ на АВГУСТ'!P469</f>
        <v>#REF!</v>
      </c>
    </row>
    <row r="470" spans="1:17" ht="24">
      <c r="A470" s="266"/>
      <c r="B470" s="266"/>
      <c r="C470" s="9" t="s">
        <v>9</v>
      </c>
      <c r="D470" s="10">
        <f t="shared" si="46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  <c r="Q470" s="1" t="e">
        <f>P470-'ВЕРНАЯ на АВГУСТ'!P470</f>
        <v>#REF!</v>
      </c>
    </row>
    <row r="471" spans="1:17" ht="36">
      <c r="A471" s="266"/>
      <c r="B471" s="266"/>
      <c r="C471" s="9" t="s">
        <v>10</v>
      </c>
      <c r="D471" s="10">
        <f t="shared" si="46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  <c r="Q471" s="1" t="e">
        <f>P471-'ВЕРНАЯ на АВГУСТ'!P471</f>
        <v>#REF!</v>
      </c>
    </row>
    <row r="472" spans="1:17">
      <c r="A472" s="9"/>
      <c r="B472" s="9"/>
      <c r="C472" s="9"/>
      <c r="D472" s="10">
        <f t="shared" si="46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  <c r="Q472" s="1" t="e">
        <f>P472-'ВЕРНАЯ на АВГУСТ'!P472</f>
        <v>#REF!</v>
      </c>
    </row>
    <row r="473" spans="1:17">
      <c r="A473" s="266" t="s">
        <v>74</v>
      </c>
      <c r="B473" s="266" t="s">
        <v>13</v>
      </c>
      <c r="C473" s="9" t="s">
        <v>6</v>
      </c>
      <c r="D473" s="20">
        <f t="shared" si="46"/>
        <v>17586.099999999999</v>
      </c>
      <c r="E473" s="10">
        <f>E474+E475+E476+E477</f>
        <v>2344.4</v>
      </c>
      <c r="F473" s="10">
        <f t="shared" ref="F473:O473" si="51">F474+F475+F476+F477</f>
        <v>746.2</v>
      </c>
      <c r="G473" s="10">
        <f t="shared" si="51"/>
        <v>904</v>
      </c>
      <c r="H473" s="10">
        <f t="shared" si="51"/>
        <v>1984</v>
      </c>
      <c r="I473" s="10">
        <f t="shared" si="51"/>
        <v>1484</v>
      </c>
      <c r="J473" s="10">
        <f t="shared" si="51"/>
        <v>1984</v>
      </c>
      <c r="K473" s="10">
        <f t="shared" si="51"/>
        <v>603.5</v>
      </c>
      <c r="L473" s="20">
        <f t="shared" si="51"/>
        <v>1884</v>
      </c>
      <c r="M473" s="10">
        <f t="shared" si="51"/>
        <v>1884</v>
      </c>
      <c r="N473" s="10">
        <f t="shared" si="51"/>
        <v>1884</v>
      </c>
      <c r="O473" s="10">
        <f t="shared" si="51"/>
        <v>1884</v>
      </c>
      <c r="P473" s="24" t="e">
        <f>L473-#REF!</f>
        <v>#REF!</v>
      </c>
      <c r="Q473" s="1" t="e">
        <f>P473-'ВЕРНАЯ на АВГУСТ'!P473</f>
        <v>#REF!</v>
      </c>
    </row>
    <row r="474" spans="1:17">
      <c r="A474" s="266"/>
      <c r="B474" s="266"/>
      <c r="C474" s="9" t="s">
        <v>7</v>
      </c>
      <c r="D474" s="20">
        <f t="shared" si="46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</f>
        <v>1884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  <c r="Q474" s="1" t="e">
        <f>P474-'ВЕРНАЯ на АВГУСТ'!P474</f>
        <v>#REF!</v>
      </c>
    </row>
    <row r="475" spans="1:17" ht="24">
      <c r="A475" s="266"/>
      <c r="B475" s="266"/>
      <c r="C475" s="9" t="s">
        <v>8</v>
      </c>
      <c r="D475" s="10">
        <f t="shared" si="46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  <c r="Q475" s="1" t="e">
        <f>P475-'ВЕРНАЯ на АВГУСТ'!P475</f>
        <v>#REF!</v>
      </c>
    </row>
    <row r="476" spans="1:17" ht="24">
      <c r="A476" s="266"/>
      <c r="B476" s="266"/>
      <c r="C476" s="9" t="s">
        <v>9</v>
      </c>
      <c r="D476" s="10">
        <f t="shared" si="46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  <c r="Q476" s="1" t="e">
        <f>P476-'ВЕРНАЯ на АВГУСТ'!P476</f>
        <v>#REF!</v>
      </c>
    </row>
    <row r="477" spans="1:17" ht="36">
      <c r="A477" s="266"/>
      <c r="B477" s="266"/>
      <c r="C477" s="9" t="s">
        <v>10</v>
      </c>
      <c r="D477" s="10">
        <f t="shared" si="46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  <c r="Q477" s="1" t="e">
        <f>P477-'ВЕРНАЯ на АВГУСТ'!P477</f>
        <v>#REF!</v>
      </c>
    </row>
    <row r="478" spans="1:17">
      <c r="A478" s="9"/>
      <c r="B478" s="9"/>
      <c r="C478" s="9"/>
      <c r="D478" s="10">
        <f t="shared" si="46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  <c r="Q478" s="1" t="e">
        <f>P478-'ВЕРНАЯ на АВГУСТ'!P478</f>
        <v>#REF!</v>
      </c>
    </row>
    <row r="479" spans="1:17">
      <c r="A479" s="266" t="s">
        <v>75</v>
      </c>
      <c r="B479" s="266" t="s">
        <v>13</v>
      </c>
      <c r="C479" s="9" t="s">
        <v>6</v>
      </c>
      <c r="D479" s="20">
        <f t="shared" si="46"/>
        <v>42038.2</v>
      </c>
      <c r="E479" s="10">
        <f>E480+E481+E482+E483</f>
        <v>3900</v>
      </c>
      <c r="F479" s="10">
        <f t="shared" ref="F479:O479" si="52">F480+F481+F482+F483</f>
        <v>3900</v>
      </c>
      <c r="G479" s="10">
        <f t="shared" si="52"/>
        <v>3516</v>
      </c>
      <c r="H479" s="10">
        <f t="shared" si="52"/>
        <v>3516</v>
      </c>
      <c r="I479" s="10">
        <f t="shared" si="52"/>
        <v>3251.2</v>
      </c>
      <c r="J479" s="10">
        <f t="shared" si="52"/>
        <v>3516</v>
      </c>
      <c r="K479" s="10">
        <f t="shared" si="52"/>
        <v>4035</v>
      </c>
      <c r="L479" s="20">
        <f t="shared" si="52"/>
        <v>4566</v>
      </c>
      <c r="M479" s="10">
        <f t="shared" si="52"/>
        <v>3666</v>
      </c>
      <c r="N479" s="10">
        <f t="shared" si="52"/>
        <v>4086</v>
      </c>
      <c r="O479" s="10">
        <f t="shared" si="52"/>
        <v>4086</v>
      </c>
      <c r="P479" s="24" t="e">
        <f>L479-#REF!</f>
        <v>#REF!</v>
      </c>
      <c r="Q479" s="1" t="e">
        <f>P479-'ВЕРНАЯ на АВГУСТ'!P479</f>
        <v>#REF!</v>
      </c>
    </row>
    <row r="480" spans="1:17">
      <c r="A480" s="266"/>
      <c r="B480" s="266"/>
      <c r="C480" s="9" t="s">
        <v>7</v>
      </c>
      <c r="D480" s="20">
        <f t="shared" si="46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</f>
        <v>4566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  <c r="Q480" s="1" t="e">
        <f>P480-'ВЕРНАЯ на АВГУСТ'!P480</f>
        <v>#REF!</v>
      </c>
    </row>
    <row r="481" spans="1:17" ht="24">
      <c r="A481" s="266"/>
      <c r="B481" s="266"/>
      <c r="C481" s="9" t="s">
        <v>8</v>
      </c>
      <c r="D481" s="10">
        <f t="shared" si="46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  <c r="Q481" s="1" t="e">
        <f>P481-'ВЕРНАЯ на АВГУСТ'!P481</f>
        <v>#REF!</v>
      </c>
    </row>
    <row r="482" spans="1:17" ht="24">
      <c r="A482" s="266"/>
      <c r="B482" s="266"/>
      <c r="C482" s="9" t="s">
        <v>9</v>
      </c>
      <c r="D482" s="10">
        <f t="shared" si="46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  <c r="Q482" s="1" t="e">
        <f>P482-'ВЕРНАЯ на АВГУСТ'!P482</f>
        <v>#REF!</v>
      </c>
    </row>
    <row r="483" spans="1:17" ht="36">
      <c r="A483" s="266"/>
      <c r="B483" s="266"/>
      <c r="C483" s="9" t="s">
        <v>10</v>
      </c>
      <c r="D483" s="10">
        <f t="shared" si="46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  <c r="Q483" s="1" t="e">
        <f>P483-'ВЕРНАЯ на АВГУСТ'!P483</f>
        <v>#REF!</v>
      </c>
    </row>
    <row r="484" spans="1:17">
      <c r="A484" s="9"/>
      <c r="B484" s="9"/>
      <c r="C484" s="9"/>
      <c r="D484" s="10">
        <f t="shared" si="46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  <c r="Q484" s="1" t="e">
        <f>P484-'ВЕРНАЯ на АВГУСТ'!P484</f>
        <v>#REF!</v>
      </c>
    </row>
    <row r="485" spans="1:17">
      <c r="A485" s="266" t="s">
        <v>76</v>
      </c>
      <c r="B485" s="266" t="s">
        <v>13</v>
      </c>
      <c r="C485" s="9" t="s">
        <v>6</v>
      </c>
      <c r="D485" s="10">
        <f t="shared" si="46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  <c r="Q485" s="1" t="e">
        <f>P485-'ВЕРНАЯ на АВГУСТ'!P485</f>
        <v>#REF!</v>
      </c>
    </row>
    <row r="486" spans="1:17">
      <c r="A486" s="266"/>
      <c r="B486" s="266"/>
      <c r="C486" s="9" t="s">
        <v>7</v>
      </c>
      <c r="D486" s="10">
        <f t="shared" si="46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  <c r="Q486" s="1" t="e">
        <f>P486-'ВЕРНАЯ на АВГУСТ'!P486</f>
        <v>#REF!</v>
      </c>
    </row>
    <row r="487" spans="1:17" ht="24">
      <c r="A487" s="266"/>
      <c r="B487" s="266"/>
      <c r="C487" s="9" t="s">
        <v>8</v>
      </c>
      <c r="D487" s="10">
        <f t="shared" si="46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  <c r="Q487" s="1" t="e">
        <f>P487-'ВЕРНАЯ на АВГУСТ'!P487</f>
        <v>#REF!</v>
      </c>
    </row>
    <row r="488" spans="1:17" ht="24">
      <c r="A488" s="266"/>
      <c r="B488" s="266"/>
      <c r="C488" s="9" t="s">
        <v>9</v>
      </c>
      <c r="D488" s="10">
        <f t="shared" si="46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  <c r="Q488" s="1" t="e">
        <f>P488-'ВЕРНАЯ на АВГУСТ'!P488</f>
        <v>#REF!</v>
      </c>
    </row>
    <row r="489" spans="1:17" ht="36">
      <c r="A489" s="266"/>
      <c r="B489" s="266"/>
      <c r="C489" s="9" t="s">
        <v>10</v>
      </c>
      <c r="D489" s="10">
        <f t="shared" ref="D489:D496" si="53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  <c r="Q489" s="1" t="e">
        <f>P489-'ВЕРНАЯ на АВГУСТ'!P489</f>
        <v>#REF!</v>
      </c>
    </row>
    <row r="490" spans="1:17">
      <c r="A490" s="9"/>
      <c r="B490" s="9"/>
      <c r="C490" s="9"/>
      <c r="D490" s="10">
        <f t="shared" si="53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  <c r="Q490" s="1" t="e">
        <f>P490-'ВЕРНАЯ на АВГУСТ'!P490</f>
        <v>#REF!</v>
      </c>
    </row>
    <row r="491" spans="1:17">
      <c r="A491" s="268" t="s">
        <v>77</v>
      </c>
      <c r="B491" s="266"/>
      <c r="C491" s="9" t="s">
        <v>6</v>
      </c>
      <c r="D491" s="10">
        <f t="shared" si="53"/>
        <v>5631421.4999999991</v>
      </c>
      <c r="E491" s="10">
        <f t="shared" ref="E491:O496" si="54">E498+E504+E510+E517</f>
        <v>401454.5</v>
      </c>
      <c r="F491" s="10">
        <f t="shared" si="54"/>
        <v>324414.59999999998</v>
      </c>
      <c r="G491" s="10">
        <f t="shared" si="54"/>
        <v>14576</v>
      </c>
      <c r="H491" s="10">
        <f t="shared" si="54"/>
        <v>491108.30000000005</v>
      </c>
      <c r="I491" s="10">
        <f t="shared" si="54"/>
        <v>438026</v>
      </c>
      <c r="J491" s="10">
        <f t="shared" si="54"/>
        <v>693752.09999999986</v>
      </c>
      <c r="K491" s="10">
        <f t="shared" si="54"/>
        <v>621024.6</v>
      </c>
      <c r="L491" s="15">
        <f>L498+L504+L510+L517</f>
        <v>1158441.7000000002</v>
      </c>
      <c r="M491" s="10">
        <f t="shared" si="54"/>
        <v>1175036.2999999998</v>
      </c>
      <c r="N491" s="10">
        <f t="shared" si="54"/>
        <v>269742.09999999998</v>
      </c>
      <c r="O491" s="10">
        <f t="shared" si="54"/>
        <v>43845.3</v>
      </c>
      <c r="P491" s="12" t="e">
        <f>L491-#REF!</f>
        <v>#REF!</v>
      </c>
      <c r="Q491" s="1" t="e">
        <f>P491-'ВЕРНАЯ на АВГУСТ'!P491</f>
        <v>#REF!</v>
      </c>
    </row>
    <row r="492" spans="1:17">
      <c r="A492" s="268"/>
      <c r="B492" s="266"/>
      <c r="C492" s="9" t="s">
        <v>7</v>
      </c>
      <c r="D492" s="10">
        <f t="shared" si="53"/>
        <v>1830486.5</v>
      </c>
      <c r="E492" s="10">
        <f t="shared" si="54"/>
        <v>83454.5</v>
      </c>
      <c r="F492" s="10">
        <f t="shared" si="54"/>
        <v>59731.5</v>
      </c>
      <c r="G492" s="10">
        <f t="shared" si="54"/>
        <v>14576</v>
      </c>
      <c r="H492" s="10">
        <f t="shared" si="54"/>
        <v>249913.40000000002</v>
      </c>
      <c r="I492" s="10">
        <f t="shared" si="54"/>
        <v>144527</v>
      </c>
      <c r="J492" s="10">
        <f t="shared" si="54"/>
        <v>381108.9</v>
      </c>
      <c r="K492" s="10">
        <f t="shared" si="54"/>
        <v>104914.69999999998</v>
      </c>
      <c r="L492" s="15">
        <f t="shared" si="54"/>
        <v>446018.5</v>
      </c>
      <c r="M492" s="10">
        <f t="shared" si="54"/>
        <v>233702.7</v>
      </c>
      <c r="N492" s="10">
        <f t="shared" si="54"/>
        <v>68694</v>
      </c>
      <c r="O492" s="10">
        <f t="shared" si="54"/>
        <v>43845.3</v>
      </c>
      <c r="P492" s="12" t="e">
        <f>L492-#REF!</f>
        <v>#REF!</v>
      </c>
      <c r="Q492" s="1" t="e">
        <f>P492-'ВЕРНАЯ на АВГУСТ'!P492</f>
        <v>#REF!</v>
      </c>
    </row>
    <row r="493" spans="1:17" ht="24">
      <c r="A493" s="268"/>
      <c r="B493" s="266"/>
      <c r="C493" s="9" t="s">
        <v>8</v>
      </c>
      <c r="D493" s="10">
        <f t="shared" si="53"/>
        <v>3420027.4000000004</v>
      </c>
      <c r="E493" s="10">
        <f t="shared" si="54"/>
        <v>318000</v>
      </c>
      <c r="F493" s="10">
        <f t="shared" si="54"/>
        <v>264683.09999999998</v>
      </c>
      <c r="G493" s="10">
        <f t="shared" si="54"/>
        <v>0</v>
      </c>
      <c r="H493" s="10">
        <f t="shared" si="54"/>
        <v>41194.9</v>
      </c>
      <c r="I493" s="10">
        <f t="shared" si="54"/>
        <v>175118.7</v>
      </c>
      <c r="J493" s="10">
        <f t="shared" si="54"/>
        <v>250115.9</v>
      </c>
      <c r="K493" s="10">
        <f t="shared" si="54"/>
        <v>516109.9</v>
      </c>
      <c r="L493" s="15">
        <f t="shared" si="54"/>
        <v>712423.2</v>
      </c>
      <c r="M493" s="10">
        <f t="shared" si="54"/>
        <v>941333.6</v>
      </c>
      <c r="N493" s="10">
        <f t="shared" si="54"/>
        <v>201048.09999999998</v>
      </c>
      <c r="O493" s="10">
        <f t="shared" si="54"/>
        <v>0</v>
      </c>
      <c r="P493" s="12" t="e">
        <f>L493-#REF!</f>
        <v>#REF!</v>
      </c>
      <c r="Q493" s="1" t="e">
        <f>P493-'ВЕРНАЯ на АВГУСТ'!P493</f>
        <v>#REF!</v>
      </c>
    </row>
    <row r="494" spans="1:17" ht="24">
      <c r="A494" s="268"/>
      <c r="B494" s="266"/>
      <c r="C494" s="9" t="s">
        <v>9</v>
      </c>
      <c r="D494" s="10">
        <f t="shared" si="53"/>
        <v>0</v>
      </c>
      <c r="E494" s="10">
        <f t="shared" si="54"/>
        <v>0</v>
      </c>
      <c r="F494" s="10">
        <f t="shared" si="54"/>
        <v>0</v>
      </c>
      <c r="G494" s="10">
        <f t="shared" si="54"/>
        <v>0</v>
      </c>
      <c r="H494" s="10">
        <f t="shared" si="54"/>
        <v>0</v>
      </c>
      <c r="I494" s="10">
        <f t="shared" si="54"/>
        <v>0</v>
      </c>
      <c r="J494" s="10">
        <f t="shared" si="54"/>
        <v>0</v>
      </c>
      <c r="K494" s="10">
        <f t="shared" si="54"/>
        <v>0</v>
      </c>
      <c r="L494" s="15">
        <f t="shared" si="54"/>
        <v>0</v>
      </c>
      <c r="M494" s="10">
        <f t="shared" si="54"/>
        <v>0</v>
      </c>
      <c r="N494" s="10">
        <f t="shared" si="54"/>
        <v>0</v>
      </c>
      <c r="O494" s="10">
        <f t="shared" si="54"/>
        <v>0</v>
      </c>
      <c r="P494" s="12" t="e">
        <f>L494-#REF!</f>
        <v>#REF!</v>
      </c>
      <c r="Q494" s="1" t="e">
        <f>P494-'ВЕРНАЯ на АВГУСТ'!P494</f>
        <v>#REF!</v>
      </c>
    </row>
    <row r="495" spans="1:17" ht="36">
      <c r="A495" s="268"/>
      <c r="B495" s="266"/>
      <c r="C495" s="9" t="s">
        <v>10</v>
      </c>
      <c r="D495" s="10">
        <f t="shared" si="53"/>
        <v>118380.3</v>
      </c>
      <c r="E495" s="10">
        <f t="shared" si="54"/>
        <v>0</v>
      </c>
      <c r="F495" s="10">
        <f t="shared" si="54"/>
        <v>0</v>
      </c>
      <c r="G495" s="10">
        <f t="shared" si="54"/>
        <v>0</v>
      </c>
      <c r="H495" s="10">
        <f t="shared" si="54"/>
        <v>0</v>
      </c>
      <c r="I495" s="10">
        <f t="shared" si="54"/>
        <v>118380.3</v>
      </c>
      <c r="J495" s="10">
        <f t="shared" si="54"/>
        <v>0</v>
      </c>
      <c r="K495" s="10">
        <f t="shared" si="54"/>
        <v>0</v>
      </c>
      <c r="L495" s="15">
        <f t="shared" si="54"/>
        <v>0</v>
      </c>
      <c r="M495" s="10">
        <f t="shared" si="54"/>
        <v>0</v>
      </c>
      <c r="N495" s="10">
        <f t="shared" si="54"/>
        <v>0</v>
      </c>
      <c r="O495" s="10">
        <f t="shared" si="54"/>
        <v>0</v>
      </c>
      <c r="P495" s="12" t="e">
        <f>L495-#REF!</f>
        <v>#REF!</v>
      </c>
      <c r="Q495" s="1" t="e">
        <f>P495-'ВЕРНАЯ на АВГУСТ'!P495</f>
        <v>#REF!</v>
      </c>
    </row>
    <row r="496" spans="1:17" ht="72">
      <c r="A496" s="268"/>
      <c r="B496" s="266"/>
      <c r="C496" s="9" t="s">
        <v>11</v>
      </c>
      <c r="D496" s="10">
        <f t="shared" si="53"/>
        <v>262527.3</v>
      </c>
      <c r="E496" s="10">
        <f t="shared" si="54"/>
        <v>0</v>
      </c>
      <c r="F496" s="10">
        <f t="shared" si="54"/>
        <v>0</v>
      </c>
      <c r="G496" s="10">
        <f t="shared" si="54"/>
        <v>0</v>
      </c>
      <c r="H496" s="10">
        <f t="shared" si="54"/>
        <v>200000</v>
      </c>
      <c r="I496" s="10">
        <f t="shared" si="54"/>
        <v>0</v>
      </c>
      <c r="J496" s="10">
        <f t="shared" si="54"/>
        <v>62527.3</v>
      </c>
      <c r="K496" s="10">
        <f t="shared" si="54"/>
        <v>0</v>
      </c>
      <c r="L496" s="15">
        <f t="shared" si="54"/>
        <v>0</v>
      </c>
      <c r="M496" s="10">
        <f t="shared" si="54"/>
        <v>0</v>
      </c>
      <c r="N496" s="10">
        <f t="shared" si="54"/>
        <v>0</v>
      </c>
      <c r="O496" s="10">
        <f t="shared" si="54"/>
        <v>0</v>
      </c>
      <c r="P496" s="12" t="e">
        <f>L496-#REF!</f>
        <v>#REF!</v>
      </c>
      <c r="Q496" s="1" t="e">
        <f>P496-'ВЕРНАЯ на АВГУСТ'!P496</f>
        <v>#REF!</v>
      </c>
    </row>
    <row r="497" spans="1:17">
      <c r="A497" s="268"/>
      <c r="B497" s="266" t="s">
        <v>12</v>
      </c>
      <c r="C497" s="266"/>
      <c r="D497" s="266"/>
      <c r="E497" s="266"/>
      <c r="F497" s="266"/>
      <c r="G497" s="266"/>
      <c r="H497" s="266"/>
      <c r="I497" s="266"/>
      <c r="J497" s="266"/>
      <c r="K497" s="266"/>
      <c r="L497" s="266"/>
      <c r="M497" s="266"/>
      <c r="N497" s="9"/>
      <c r="O497" s="9"/>
      <c r="P497" s="12" t="e">
        <f>L497-#REF!</f>
        <v>#REF!</v>
      </c>
      <c r="Q497" s="1" t="e">
        <f>P497-'ВЕРНАЯ на АВГУСТ'!P497</f>
        <v>#REF!</v>
      </c>
    </row>
    <row r="498" spans="1:17">
      <c r="A498" s="268"/>
      <c r="B498" s="266" t="s">
        <v>13</v>
      </c>
      <c r="C498" s="9" t="s">
        <v>6</v>
      </c>
      <c r="D498" s="20">
        <f t="shared" ref="D498:D561" si="55">SUM(E498:O498)</f>
        <v>2790278.6</v>
      </c>
      <c r="E498" s="9">
        <f t="shared" ref="E498:O503" si="56">E523+E529+E535+E541+E547+E553+E559+E583+E589+E595+E601+E613+E619+E649+E655+E668+E717+E805+E811+E817+E823</f>
        <v>25770</v>
      </c>
      <c r="F498" s="9">
        <f t="shared" si="56"/>
        <v>33887.300000000003</v>
      </c>
      <c r="G498" s="9">
        <f t="shared" si="56"/>
        <v>14576</v>
      </c>
      <c r="H498" s="9">
        <f t="shared" si="56"/>
        <v>490260.60000000003</v>
      </c>
      <c r="I498" s="9">
        <f t="shared" si="56"/>
        <v>286456</v>
      </c>
      <c r="J498" s="9">
        <f t="shared" si="56"/>
        <v>634619.89999999991</v>
      </c>
      <c r="K498" s="9">
        <f t="shared" si="56"/>
        <v>368753.3</v>
      </c>
      <c r="L498" s="17">
        <f t="shared" si="56"/>
        <v>317947.90000000002</v>
      </c>
      <c r="M498" s="9">
        <f t="shared" si="56"/>
        <v>304420.19999999995</v>
      </c>
      <c r="N498" s="9">
        <f t="shared" si="56"/>
        <v>269742.09999999998</v>
      </c>
      <c r="O498" s="9">
        <f t="shared" si="56"/>
        <v>43845.3</v>
      </c>
      <c r="P498" s="12" t="e">
        <f>L498-#REF!</f>
        <v>#REF!</v>
      </c>
      <c r="Q498" s="1" t="e">
        <f>P498-'ВЕРНАЯ на АВГУСТ'!P498</f>
        <v>#REF!</v>
      </c>
    </row>
    <row r="499" spans="1:17">
      <c r="A499" s="268"/>
      <c r="B499" s="266"/>
      <c r="C499" s="9" t="s">
        <v>7</v>
      </c>
      <c r="D499" s="20">
        <f t="shared" si="55"/>
        <v>1205112.7</v>
      </c>
      <c r="E499" s="9">
        <f t="shared" si="56"/>
        <v>7770</v>
      </c>
      <c r="F499" s="9">
        <f t="shared" si="56"/>
        <v>33887.300000000003</v>
      </c>
      <c r="G499" s="9">
        <f t="shared" si="56"/>
        <v>14576</v>
      </c>
      <c r="H499" s="9">
        <f t="shared" si="56"/>
        <v>249065.7</v>
      </c>
      <c r="I499" s="9">
        <f t="shared" si="56"/>
        <v>122957</v>
      </c>
      <c r="J499" s="9">
        <f t="shared" si="56"/>
        <v>365929.7</v>
      </c>
      <c r="K499" s="9">
        <f t="shared" si="56"/>
        <v>41964.399999999994</v>
      </c>
      <c r="L499" s="17">
        <f t="shared" si="56"/>
        <v>139524.69999999998</v>
      </c>
      <c r="M499" s="9">
        <f t="shared" si="56"/>
        <v>116898.6</v>
      </c>
      <c r="N499" s="9">
        <f t="shared" si="56"/>
        <v>68694</v>
      </c>
      <c r="O499" s="9">
        <f t="shared" si="56"/>
        <v>43845.3</v>
      </c>
      <c r="P499" s="12" t="e">
        <f>L499-#REF!</f>
        <v>#REF!</v>
      </c>
      <c r="Q499" s="1" t="e">
        <f>P499-'ВЕРНАЯ на АВГУСТ'!P499</f>
        <v>#REF!</v>
      </c>
    </row>
    <row r="500" spans="1:17" ht="24">
      <c r="A500" s="268"/>
      <c r="B500" s="266"/>
      <c r="C500" s="9" t="s">
        <v>8</v>
      </c>
      <c r="D500" s="10">
        <f t="shared" si="55"/>
        <v>1248211.3</v>
      </c>
      <c r="E500" s="9">
        <f t="shared" si="56"/>
        <v>18000</v>
      </c>
      <c r="F500" s="9">
        <f t="shared" si="56"/>
        <v>0</v>
      </c>
      <c r="G500" s="9">
        <f t="shared" si="56"/>
        <v>0</v>
      </c>
      <c r="H500" s="9">
        <f t="shared" si="56"/>
        <v>41194.9</v>
      </c>
      <c r="I500" s="9">
        <f t="shared" si="56"/>
        <v>45118.700000000004</v>
      </c>
      <c r="J500" s="9">
        <f t="shared" si="56"/>
        <v>250115.9</v>
      </c>
      <c r="K500" s="9">
        <f t="shared" si="56"/>
        <v>326788.90000000002</v>
      </c>
      <c r="L500" s="17">
        <f t="shared" si="56"/>
        <v>178423.2</v>
      </c>
      <c r="M500" s="9">
        <f t="shared" si="56"/>
        <v>187521.59999999998</v>
      </c>
      <c r="N500" s="9">
        <f t="shared" si="56"/>
        <v>201048.09999999998</v>
      </c>
      <c r="O500" s="9">
        <f t="shared" si="56"/>
        <v>0</v>
      </c>
      <c r="P500" s="12" t="e">
        <f>L500-#REF!</f>
        <v>#REF!</v>
      </c>
      <c r="Q500" s="1" t="e">
        <f>P500-'ВЕРНАЯ на АВГУСТ'!P500</f>
        <v>#REF!</v>
      </c>
    </row>
    <row r="501" spans="1:17" ht="24">
      <c r="A501" s="268"/>
      <c r="B501" s="266"/>
      <c r="C501" s="9" t="s">
        <v>9</v>
      </c>
      <c r="D501" s="10">
        <f t="shared" si="55"/>
        <v>0</v>
      </c>
      <c r="E501" s="9">
        <f t="shared" si="56"/>
        <v>0</v>
      </c>
      <c r="F501" s="9">
        <f t="shared" si="56"/>
        <v>0</v>
      </c>
      <c r="G501" s="9">
        <f t="shared" si="56"/>
        <v>0</v>
      </c>
      <c r="H501" s="9">
        <f t="shared" si="56"/>
        <v>0</v>
      </c>
      <c r="I501" s="9">
        <f t="shared" si="56"/>
        <v>0</v>
      </c>
      <c r="J501" s="9">
        <f t="shared" si="56"/>
        <v>0</v>
      </c>
      <c r="K501" s="9">
        <f t="shared" si="56"/>
        <v>0</v>
      </c>
      <c r="L501" s="17">
        <f t="shared" si="56"/>
        <v>0</v>
      </c>
      <c r="M501" s="9">
        <f t="shared" si="56"/>
        <v>0</v>
      </c>
      <c r="N501" s="9">
        <f t="shared" si="56"/>
        <v>0</v>
      </c>
      <c r="O501" s="9">
        <f t="shared" si="56"/>
        <v>0</v>
      </c>
      <c r="P501" s="12" t="e">
        <f>L501-#REF!</f>
        <v>#REF!</v>
      </c>
      <c r="Q501" s="1" t="e">
        <f>P501-'ВЕРНАЯ на АВГУСТ'!P501</f>
        <v>#REF!</v>
      </c>
    </row>
    <row r="502" spans="1:17" ht="36">
      <c r="A502" s="268"/>
      <c r="B502" s="266"/>
      <c r="C502" s="9" t="s">
        <v>10</v>
      </c>
      <c r="D502" s="10">
        <f t="shared" si="55"/>
        <v>118380.3</v>
      </c>
      <c r="E502" s="9">
        <f t="shared" si="56"/>
        <v>0</v>
      </c>
      <c r="F502" s="9">
        <f t="shared" si="56"/>
        <v>0</v>
      </c>
      <c r="G502" s="9">
        <f t="shared" si="56"/>
        <v>0</v>
      </c>
      <c r="H502" s="9">
        <f t="shared" si="56"/>
        <v>0</v>
      </c>
      <c r="I502" s="9">
        <f t="shared" si="56"/>
        <v>118380.3</v>
      </c>
      <c r="J502" s="9">
        <f t="shared" si="56"/>
        <v>0</v>
      </c>
      <c r="K502" s="9">
        <f t="shared" si="56"/>
        <v>0</v>
      </c>
      <c r="L502" s="17">
        <f t="shared" si="56"/>
        <v>0</v>
      </c>
      <c r="M502" s="9">
        <f t="shared" si="56"/>
        <v>0</v>
      </c>
      <c r="N502" s="9">
        <f t="shared" si="56"/>
        <v>0</v>
      </c>
      <c r="O502" s="9">
        <f t="shared" si="56"/>
        <v>0</v>
      </c>
      <c r="P502" s="12" t="e">
        <f>L502-#REF!</f>
        <v>#REF!</v>
      </c>
      <c r="Q502" s="1" t="e">
        <f>P502-'ВЕРНАЯ на АВГУСТ'!P502</f>
        <v>#REF!</v>
      </c>
    </row>
    <row r="503" spans="1:17" ht="72">
      <c r="A503" s="268"/>
      <c r="B503" s="266"/>
      <c r="C503" s="9" t="s">
        <v>11</v>
      </c>
      <c r="D503" s="10">
        <f t="shared" si="55"/>
        <v>218574.3</v>
      </c>
      <c r="E503" s="9">
        <f t="shared" si="56"/>
        <v>0</v>
      </c>
      <c r="F503" s="9">
        <f t="shared" si="56"/>
        <v>0</v>
      </c>
      <c r="G503" s="9">
        <f t="shared" si="56"/>
        <v>0</v>
      </c>
      <c r="H503" s="9">
        <f t="shared" si="56"/>
        <v>200000</v>
      </c>
      <c r="I503" s="9">
        <f t="shared" si="56"/>
        <v>0</v>
      </c>
      <c r="J503" s="9">
        <f t="shared" si="56"/>
        <v>18574.300000000003</v>
      </c>
      <c r="K503" s="9">
        <f t="shared" si="56"/>
        <v>0</v>
      </c>
      <c r="L503" s="17">
        <f t="shared" si="56"/>
        <v>0</v>
      </c>
      <c r="M503" s="9">
        <f t="shared" si="56"/>
        <v>0</v>
      </c>
      <c r="N503" s="9">
        <f t="shared" si="56"/>
        <v>0</v>
      </c>
      <c r="O503" s="9">
        <f t="shared" si="56"/>
        <v>0</v>
      </c>
      <c r="P503" s="12" t="e">
        <f>L503-#REF!</f>
        <v>#REF!</v>
      </c>
      <c r="Q503" s="1" t="e">
        <f>P503-'ВЕРНАЯ на АВГУСТ'!P503</f>
        <v>#REF!</v>
      </c>
    </row>
    <row r="504" spans="1:17">
      <c r="A504" s="268"/>
      <c r="B504" s="266" t="s">
        <v>14</v>
      </c>
      <c r="C504" s="9" t="s">
        <v>6</v>
      </c>
      <c r="D504" s="10">
        <f t="shared" si="55"/>
        <v>2173.6999999999998</v>
      </c>
      <c r="E504" s="10">
        <f t="shared" ref="E504:O509" si="57">E565</f>
        <v>0</v>
      </c>
      <c r="F504" s="10">
        <f t="shared" si="57"/>
        <v>0</v>
      </c>
      <c r="G504" s="10">
        <f t="shared" si="57"/>
        <v>0</v>
      </c>
      <c r="H504" s="10">
        <f t="shared" si="57"/>
        <v>0</v>
      </c>
      <c r="I504" s="10">
        <f t="shared" si="57"/>
        <v>0</v>
      </c>
      <c r="J504" s="10">
        <f t="shared" si="57"/>
        <v>2173.6999999999998</v>
      </c>
      <c r="K504" s="10">
        <f t="shared" si="57"/>
        <v>0</v>
      </c>
      <c r="L504" s="15">
        <f t="shared" si="57"/>
        <v>0</v>
      </c>
      <c r="M504" s="10">
        <f t="shared" si="57"/>
        <v>0</v>
      </c>
      <c r="N504" s="10">
        <f t="shared" si="57"/>
        <v>0</v>
      </c>
      <c r="O504" s="10">
        <f t="shared" si="57"/>
        <v>0</v>
      </c>
      <c r="P504" s="12" t="e">
        <f>L504-#REF!</f>
        <v>#REF!</v>
      </c>
      <c r="Q504" s="1" t="e">
        <f>P504-'ВЕРНАЯ на АВГУСТ'!P504</f>
        <v>#REF!</v>
      </c>
    </row>
    <row r="505" spans="1:17">
      <c r="A505" s="268"/>
      <c r="B505" s="266"/>
      <c r="C505" s="9" t="s">
        <v>7</v>
      </c>
      <c r="D505" s="10">
        <f t="shared" si="55"/>
        <v>2173.6999999999998</v>
      </c>
      <c r="E505" s="10">
        <f t="shared" si="57"/>
        <v>0</v>
      </c>
      <c r="F505" s="10">
        <f t="shared" si="57"/>
        <v>0</v>
      </c>
      <c r="G505" s="10">
        <f t="shared" si="57"/>
        <v>0</v>
      </c>
      <c r="H505" s="10">
        <f t="shared" si="57"/>
        <v>0</v>
      </c>
      <c r="I505" s="10">
        <f t="shared" si="57"/>
        <v>0</v>
      </c>
      <c r="J505" s="10">
        <f t="shared" si="57"/>
        <v>2173.6999999999998</v>
      </c>
      <c r="K505" s="10">
        <f t="shared" si="57"/>
        <v>0</v>
      </c>
      <c r="L505" s="15">
        <f t="shared" si="57"/>
        <v>0</v>
      </c>
      <c r="M505" s="10">
        <f t="shared" si="57"/>
        <v>0</v>
      </c>
      <c r="N505" s="10">
        <f t="shared" si="57"/>
        <v>0</v>
      </c>
      <c r="O505" s="10">
        <f t="shared" si="57"/>
        <v>0</v>
      </c>
      <c r="P505" s="12" t="e">
        <f>L505-#REF!</f>
        <v>#REF!</v>
      </c>
      <c r="Q505" s="1" t="e">
        <f>P505-'ВЕРНАЯ на АВГУСТ'!P505</f>
        <v>#REF!</v>
      </c>
    </row>
    <row r="506" spans="1:17" ht="24">
      <c r="A506" s="268"/>
      <c r="B506" s="266"/>
      <c r="C506" s="9" t="s">
        <v>8</v>
      </c>
      <c r="D506" s="10">
        <f t="shared" si="55"/>
        <v>0</v>
      </c>
      <c r="E506" s="10">
        <f t="shared" si="57"/>
        <v>0</v>
      </c>
      <c r="F506" s="10">
        <f t="shared" si="57"/>
        <v>0</v>
      </c>
      <c r="G506" s="10">
        <f t="shared" si="57"/>
        <v>0</v>
      </c>
      <c r="H506" s="10">
        <f t="shared" si="57"/>
        <v>0</v>
      </c>
      <c r="I506" s="10">
        <f t="shared" si="57"/>
        <v>0</v>
      </c>
      <c r="J506" s="10">
        <f t="shared" si="57"/>
        <v>0</v>
      </c>
      <c r="K506" s="10">
        <f t="shared" si="57"/>
        <v>0</v>
      </c>
      <c r="L506" s="15">
        <f t="shared" si="57"/>
        <v>0</v>
      </c>
      <c r="M506" s="10">
        <f t="shared" si="57"/>
        <v>0</v>
      </c>
      <c r="N506" s="10">
        <f t="shared" si="57"/>
        <v>0</v>
      </c>
      <c r="O506" s="10">
        <f t="shared" si="57"/>
        <v>0</v>
      </c>
      <c r="P506" s="12" t="e">
        <f>L506-#REF!</f>
        <v>#REF!</v>
      </c>
      <c r="Q506" s="1" t="e">
        <f>P506-'ВЕРНАЯ на АВГУСТ'!P506</f>
        <v>#REF!</v>
      </c>
    </row>
    <row r="507" spans="1:17" ht="24">
      <c r="A507" s="268"/>
      <c r="B507" s="266"/>
      <c r="C507" s="9" t="s">
        <v>9</v>
      </c>
      <c r="D507" s="10">
        <f t="shared" si="55"/>
        <v>0</v>
      </c>
      <c r="E507" s="10">
        <f t="shared" si="57"/>
        <v>0</v>
      </c>
      <c r="F507" s="10">
        <f t="shared" si="57"/>
        <v>0</v>
      </c>
      <c r="G507" s="10">
        <f t="shared" si="57"/>
        <v>0</v>
      </c>
      <c r="H507" s="10">
        <f t="shared" si="57"/>
        <v>0</v>
      </c>
      <c r="I507" s="10">
        <f t="shared" si="57"/>
        <v>0</v>
      </c>
      <c r="J507" s="10">
        <f t="shared" si="57"/>
        <v>0</v>
      </c>
      <c r="K507" s="10">
        <f t="shared" si="57"/>
        <v>0</v>
      </c>
      <c r="L507" s="15">
        <f t="shared" si="57"/>
        <v>0</v>
      </c>
      <c r="M507" s="10">
        <f t="shared" si="57"/>
        <v>0</v>
      </c>
      <c r="N507" s="10">
        <f t="shared" si="57"/>
        <v>0</v>
      </c>
      <c r="O507" s="10">
        <f t="shared" si="57"/>
        <v>0</v>
      </c>
      <c r="P507" s="12" t="e">
        <f>L507-#REF!</f>
        <v>#REF!</v>
      </c>
      <c r="Q507" s="1" t="e">
        <f>P507-'ВЕРНАЯ на АВГУСТ'!P507</f>
        <v>#REF!</v>
      </c>
    </row>
    <row r="508" spans="1:17" ht="36">
      <c r="A508" s="268"/>
      <c r="B508" s="266"/>
      <c r="C508" s="9" t="s">
        <v>10</v>
      </c>
      <c r="D508" s="10">
        <f t="shared" si="55"/>
        <v>0</v>
      </c>
      <c r="E508" s="10">
        <f t="shared" si="57"/>
        <v>0</v>
      </c>
      <c r="F508" s="10">
        <f t="shared" si="57"/>
        <v>0</v>
      </c>
      <c r="G508" s="10">
        <f t="shared" si="57"/>
        <v>0</v>
      </c>
      <c r="H508" s="10">
        <f t="shared" si="57"/>
        <v>0</v>
      </c>
      <c r="I508" s="10">
        <f t="shared" si="57"/>
        <v>0</v>
      </c>
      <c r="J508" s="10">
        <f t="shared" si="57"/>
        <v>0</v>
      </c>
      <c r="K508" s="10">
        <f t="shared" si="57"/>
        <v>0</v>
      </c>
      <c r="L508" s="15">
        <f t="shared" si="57"/>
        <v>0</v>
      </c>
      <c r="M508" s="10">
        <f t="shared" si="57"/>
        <v>0</v>
      </c>
      <c r="N508" s="10">
        <f t="shared" si="57"/>
        <v>0</v>
      </c>
      <c r="O508" s="10">
        <f t="shared" si="57"/>
        <v>0</v>
      </c>
      <c r="P508" s="12" t="e">
        <f>L508-#REF!</f>
        <v>#REF!</v>
      </c>
      <c r="Q508" s="1" t="e">
        <f>P508-'ВЕРНАЯ на АВГУСТ'!P508</f>
        <v>#REF!</v>
      </c>
    </row>
    <row r="509" spans="1:17" hidden="1">
      <c r="A509" s="268"/>
      <c r="B509" s="9"/>
      <c r="C509" s="9"/>
      <c r="D509" s="10">
        <f t="shared" si="55"/>
        <v>0</v>
      </c>
      <c r="E509" s="10">
        <f t="shared" si="57"/>
        <v>0</v>
      </c>
      <c r="F509" s="10">
        <f t="shared" si="57"/>
        <v>0</v>
      </c>
      <c r="G509" s="10">
        <f t="shared" si="57"/>
        <v>0</v>
      </c>
      <c r="H509" s="10">
        <f t="shared" si="57"/>
        <v>0</v>
      </c>
      <c r="I509" s="10">
        <f t="shared" si="57"/>
        <v>0</v>
      </c>
      <c r="J509" s="10">
        <f t="shared" si="57"/>
        <v>0</v>
      </c>
      <c r="K509" s="10">
        <f t="shared" si="57"/>
        <v>0</v>
      </c>
      <c r="L509" s="15">
        <f t="shared" si="57"/>
        <v>0</v>
      </c>
      <c r="M509" s="10">
        <f t="shared" si="57"/>
        <v>0</v>
      </c>
      <c r="N509" s="10">
        <f t="shared" si="57"/>
        <v>0</v>
      </c>
      <c r="O509" s="10">
        <f t="shared" si="57"/>
        <v>0</v>
      </c>
      <c r="P509" s="12" t="e">
        <f>L509-#REF!</f>
        <v>#REF!</v>
      </c>
      <c r="Q509" s="1" t="e">
        <f>P509-'ВЕРНАЯ на АВГУСТ'!P509</f>
        <v>#REF!</v>
      </c>
    </row>
    <row r="510" spans="1:17">
      <c r="A510" s="268"/>
      <c r="B510" s="266" t="s">
        <v>15</v>
      </c>
      <c r="C510" s="9" t="s">
        <v>6</v>
      </c>
      <c r="D510" s="10">
        <f t="shared" si="55"/>
        <v>818629.5</v>
      </c>
      <c r="E510" s="10">
        <f t="shared" ref="E510:O515" si="58">E571+E577+E607+E632</f>
        <v>375684.5</v>
      </c>
      <c r="F510" s="10">
        <f t="shared" si="58"/>
        <v>290527.3</v>
      </c>
      <c r="G510" s="10">
        <f t="shared" si="58"/>
        <v>0</v>
      </c>
      <c r="H510" s="10">
        <f>H571+H577+H607+H632</f>
        <v>847.69999999999993</v>
      </c>
      <c r="I510" s="10">
        <f t="shared" si="58"/>
        <v>151570</v>
      </c>
      <c r="J510" s="10">
        <f t="shared" si="58"/>
        <v>0</v>
      </c>
      <c r="K510" s="10">
        <f t="shared" si="58"/>
        <v>0</v>
      </c>
      <c r="L510" s="15">
        <f t="shared" si="58"/>
        <v>0</v>
      </c>
      <c r="M510" s="10">
        <f t="shared" si="58"/>
        <v>0</v>
      </c>
      <c r="N510" s="10">
        <f t="shared" si="58"/>
        <v>0</v>
      </c>
      <c r="O510" s="10">
        <f t="shared" si="58"/>
        <v>0</v>
      </c>
      <c r="P510" s="12" t="e">
        <f>L510-#REF!</f>
        <v>#REF!</v>
      </c>
      <c r="Q510" s="1" t="e">
        <f>P510-'ВЕРНАЯ на АВГУСТ'!P510</f>
        <v>#REF!</v>
      </c>
    </row>
    <row r="511" spans="1:17">
      <c r="A511" s="268"/>
      <c r="B511" s="266"/>
      <c r="C511" s="9" t="s">
        <v>7</v>
      </c>
      <c r="D511" s="10">
        <f t="shared" si="55"/>
        <v>123946.4</v>
      </c>
      <c r="E511" s="10">
        <f t="shared" si="58"/>
        <v>75684.5</v>
      </c>
      <c r="F511" s="10">
        <f t="shared" si="58"/>
        <v>25844.2</v>
      </c>
      <c r="G511" s="10">
        <f t="shared" si="58"/>
        <v>0</v>
      </c>
      <c r="H511" s="10">
        <f t="shared" si="58"/>
        <v>847.69999999999993</v>
      </c>
      <c r="I511" s="10">
        <f t="shared" si="58"/>
        <v>21570</v>
      </c>
      <c r="J511" s="10">
        <f t="shared" si="58"/>
        <v>0</v>
      </c>
      <c r="K511" s="10">
        <f t="shared" si="58"/>
        <v>0</v>
      </c>
      <c r="L511" s="15">
        <f t="shared" si="58"/>
        <v>0</v>
      </c>
      <c r="M511" s="10">
        <f t="shared" si="58"/>
        <v>0</v>
      </c>
      <c r="N511" s="10">
        <f t="shared" si="58"/>
        <v>0</v>
      </c>
      <c r="O511" s="10">
        <f t="shared" si="58"/>
        <v>0</v>
      </c>
      <c r="P511" s="12" t="e">
        <f>L511-#REF!</f>
        <v>#REF!</v>
      </c>
      <c r="Q511" s="1" t="e">
        <f>P511-'ВЕРНАЯ на АВГУСТ'!P511</f>
        <v>#REF!</v>
      </c>
    </row>
    <row r="512" spans="1:17" ht="24">
      <c r="A512" s="268"/>
      <c r="B512" s="266"/>
      <c r="C512" s="9" t="s">
        <v>8</v>
      </c>
      <c r="D512" s="10">
        <f t="shared" si="55"/>
        <v>694683.1</v>
      </c>
      <c r="E512" s="10">
        <f t="shared" si="58"/>
        <v>300000</v>
      </c>
      <c r="F512" s="10">
        <f t="shared" si="58"/>
        <v>264683.09999999998</v>
      </c>
      <c r="G512" s="10">
        <f t="shared" si="58"/>
        <v>0</v>
      </c>
      <c r="H512" s="10">
        <f t="shared" si="58"/>
        <v>0</v>
      </c>
      <c r="I512" s="10">
        <f t="shared" si="58"/>
        <v>130000</v>
      </c>
      <c r="J512" s="10">
        <f t="shared" si="58"/>
        <v>0</v>
      </c>
      <c r="K512" s="10">
        <f t="shared" si="58"/>
        <v>0</v>
      </c>
      <c r="L512" s="15">
        <f t="shared" si="58"/>
        <v>0</v>
      </c>
      <c r="M512" s="10">
        <f t="shared" si="58"/>
        <v>0</v>
      </c>
      <c r="N512" s="10">
        <f t="shared" si="58"/>
        <v>0</v>
      </c>
      <c r="O512" s="10">
        <f t="shared" si="58"/>
        <v>0</v>
      </c>
      <c r="P512" s="12" t="e">
        <f>L512-#REF!</f>
        <v>#REF!</v>
      </c>
      <c r="Q512" s="1" t="e">
        <f>P512-'ВЕРНАЯ на АВГУСТ'!P512</f>
        <v>#REF!</v>
      </c>
    </row>
    <row r="513" spans="1:17" ht="24">
      <c r="A513" s="268"/>
      <c r="B513" s="266"/>
      <c r="C513" s="9" t="s">
        <v>9</v>
      </c>
      <c r="D513" s="10">
        <f t="shared" si="55"/>
        <v>0</v>
      </c>
      <c r="E513" s="10">
        <f t="shared" si="58"/>
        <v>0</v>
      </c>
      <c r="F513" s="10">
        <f t="shared" si="58"/>
        <v>0</v>
      </c>
      <c r="G513" s="10">
        <f t="shared" si="58"/>
        <v>0</v>
      </c>
      <c r="H513" s="10">
        <f t="shared" si="58"/>
        <v>0</v>
      </c>
      <c r="I513" s="10">
        <f t="shared" si="58"/>
        <v>0</v>
      </c>
      <c r="J513" s="10">
        <f t="shared" si="58"/>
        <v>0</v>
      </c>
      <c r="K513" s="10">
        <f t="shared" si="58"/>
        <v>0</v>
      </c>
      <c r="L513" s="15">
        <f t="shared" si="58"/>
        <v>0</v>
      </c>
      <c r="M513" s="10">
        <f t="shared" si="58"/>
        <v>0</v>
      </c>
      <c r="N513" s="10">
        <f t="shared" si="58"/>
        <v>0</v>
      </c>
      <c r="O513" s="10">
        <f t="shared" si="58"/>
        <v>0</v>
      </c>
      <c r="P513" s="12" t="e">
        <f>L513-#REF!</f>
        <v>#REF!</v>
      </c>
      <c r="Q513" s="1" t="e">
        <f>P513-'ВЕРНАЯ на АВГУСТ'!P513</f>
        <v>#REF!</v>
      </c>
    </row>
    <row r="514" spans="1:17" ht="36">
      <c r="A514" s="268"/>
      <c r="B514" s="266"/>
      <c r="C514" s="9" t="s">
        <v>10</v>
      </c>
      <c r="D514" s="10">
        <f t="shared" si="55"/>
        <v>0</v>
      </c>
      <c r="E514" s="10">
        <f t="shared" si="58"/>
        <v>0</v>
      </c>
      <c r="F514" s="10">
        <f t="shared" si="58"/>
        <v>0</v>
      </c>
      <c r="G514" s="10">
        <f t="shared" si="58"/>
        <v>0</v>
      </c>
      <c r="H514" s="10">
        <f t="shared" si="58"/>
        <v>0</v>
      </c>
      <c r="I514" s="10">
        <f t="shared" si="58"/>
        <v>0</v>
      </c>
      <c r="J514" s="10">
        <f t="shared" si="58"/>
        <v>0</v>
      </c>
      <c r="K514" s="10">
        <f t="shared" si="58"/>
        <v>0</v>
      </c>
      <c r="L514" s="15">
        <f t="shared" si="58"/>
        <v>0</v>
      </c>
      <c r="M514" s="10">
        <f t="shared" si="58"/>
        <v>0</v>
      </c>
      <c r="N514" s="10">
        <f t="shared" si="58"/>
        <v>0</v>
      </c>
      <c r="O514" s="10">
        <f t="shared" si="58"/>
        <v>0</v>
      </c>
      <c r="P514" s="12" t="e">
        <f>L514-#REF!</f>
        <v>#REF!</v>
      </c>
      <c r="Q514" s="1" t="e">
        <f>P514-'ВЕРНАЯ на АВГУСТ'!P514</f>
        <v>#REF!</v>
      </c>
    </row>
    <row r="515" spans="1:17" hidden="1">
      <c r="A515" s="268"/>
      <c r="B515" s="9"/>
      <c r="C515" s="9"/>
      <c r="D515" s="10">
        <f t="shared" si="55"/>
        <v>0</v>
      </c>
      <c r="E515" s="10">
        <f t="shared" si="58"/>
        <v>0</v>
      </c>
      <c r="F515" s="10">
        <f t="shared" si="58"/>
        <v>0</v>
      </c>
      <c r="G515" s="10">
        <f t="shared" si="58"/>
        <v>0</v>
      </c>
      <c r="H515" s="10">
        <f t="shared" si="58"/>
        <v>0</v>
      </c>
      <c r="I515" s="10">
        <f t="shared" si="58"/>
        <v>0</v>
      </c>
      <c r="J515" s="10">
        <f t="shared" si="58"/>
        <v>0</v>
      </c>
      <c r="K515" s="10">
        <f t="shared" si="58"/>
        <v>0</v>
      </c>
      <c r="L515" s="15">
        <f t="shared" si="58"/>
        <v>0</v>
      </c>
      <c r="M515" s="10">
        <f t="shared" si="58"/>
        <v>0</v>
      </c>
      <c r="N515" s="10">
        <f t="shared" si="58"/>
        <v>0</v>
      </c>
      <c r="O515" s="10">
        <f t="shared" si="58"/>
        <v>0</v>
      </c>
      <c r="P515" s="12" t="e">
        <f>L515-#REF!</f>
        <v>#REF!</v>
      </c>
      <c r="Q515" s="1" t="e">
        <f>P515-'ВЕРНАЯ на АВГУСТ'!P515</f>
        <v>#REF!</v>
      </c>
    </row>
    <row r="516" spans="1:17" hidden="1">
      <c r="A516" s="268"/>
      <c r="B516" s="9"/>
      <c r="C516" s="9"/>
      <c r="D516" s="10">
        <f t="shared" si="55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  <c r="Q516" s="1" t="e">
        <f>P516-'ВЕРНАЯ на АВГУСТ'!P516</f>
        <v>#REF!</v>
      </c>
    </row>
    <row r="517" spans="1:17">
      <c r="A517" s="268"/>
      <c r="B517" s="266" t="s">
        <v>17</v>
      </c>
      <c r="C517" s="9" t="s">
        <v>6</v>
      </c>
      <c r="D517" s="10">
        <f t="shared" si="55"/>
        <v>2020339.7000000002</v>
      </c>
      <c r="E517" s="10">
        <f t="shared" ref="E517:O521" si="59">E638+E674+E680+E686+E692+E698+E724+E704</f>
        <v>0</v>
      </c>
      <c r="F517" s="10">
        <f t="shared" si="59"/>
        <v>0</v>
      </c>
      <c r="G517" s="10">
        <f t="shared" si="59"/>
        <v>0</v>
      </c>
      <c r="H517" s="10">
        <f t="shared" si="59"/>
        <v>0</v>
      </c>
      <c r="I517" s="10">
        <f t="shared" si="59"/>
        <v>0</v>
      </c>
      <c r="J517" s="10">
        <f t="shared" si="59"/>
        <v>56958.5</v>
      </c>
      <c r="K517" s="10">
        <f t="shared" si="59"/>
        <v>252271.30000000002</v>
      </c>
      <c r="L517" s="15">
        <f t="shared" si="59"/>
        <v>840493.8</v>
      </c>
      <c r="M517" s="10">
        <f t="shared" si="59"/>
        <v>870616.1</v>
      </c>
      <c r="N517" s="10">
        <f t="shared" si="59"/>
        <v>0</v>
      </c>
      <c r="O517" s="10">
        <f t="shared" si="59"/>
        <v>0</v>
      </c>
      <c r="P517" s="12" t="e">
        <f>L517-#REF!</f>
        <v>#REF!</v>
      </c>
      <c r="Q517" s="1" t="e">
        <f>P517-'ВЕРНАЯ на АВГУСТ'!P517</f>
        <v>#REF!</v>
      </c>
    </row>
    <row r="518" spans="1:17">
      <c r="A518" s="268"/>
      <c r="B518" s="266"/>
      <c r="C518" s="9" t="s">
        <v>7</v>
      </c>
      <c r="D518" s="10">
        <f t="shared" si="55"/>
        <v>499253.69999999995</v>
      </c>
      <c r="E518" s="10">
        <f t="shared" si="59"/>
        <v>0</v>
      </c>
      <c r="F518" s="10">
        <f t="shared" si="59"/>
        <v>0</v>
      </c>
      <c r="G518" s="10">
        <f t="shared" si="59"/>
        <v>0</v>
      </c>
      <c r="H518" s="10">
        <f t="shared" si="59"/>
        <v>0</v>
      </c>
      <c r="I518" s="10">
        <f t="shared" si="59"/>
        <v>0</v>
      </c>
      <c r="J518" s="10">
        <f t="shared" si="59"/>
        <v>13005.5</v>
      </c>
      <c r="K518" s="10">
        <f t="shared" si="59"/>
        <v>62950.299999999996</v>
      </c>
      <c r="L518" s="15">
        <f t="shared" si="59"/>
        <v>306493.8</v>
      </c>
      <c r="M518" s="10">
        <f t="shared" si="59"/>
        <v>116804.1</v>
      </c>
      <c r="N518" s="10">
        <f t="shared" si="59"/>
        <v>0</v>
      </c>
      <c r="O518" s="10">
        <f t="shared" si="59"/>
        <v>0</v>
      </c>
      <c r="P518" s="12" t="e">
        <f>L518-#REF!</f>
        <v>#REF!</v>
      </c>
      <c r="Q518" s="1" t="e">
        <f>P518-'ВЕРНАЯ на АВГУСТ'!P518</f>
        <v>#REF!</v>
      </c>
    </row>
    <row r="519" spans="1:17" ht="24">
      <c r="A519" s="268"/>
      <c r="B519" s="266"/>
      <c r="C519" s="9" t="s">
        <v>8</v>
      </c>
      <c r="D519" s="10">
        <f t="shared" si="55"/>
        <v>1477133</v>
      </c>
      <c r="E519" s="10">
        <f t="shared" si="59"/>
        <v>0</v>
      </c>
      <c r="F519" s="10">
        <f t="shared" si="59"/>
        <v>0</v>
      </c>
      <c r="G519" s="10">
        <f t="shared" si="59"/>
        <v>0</v>
      </c>
      <c r="H519" s="10">
        <f t="shared" si="59"/>
        <v>0</v>
      </c>
      <c r="I519" s="10">
        <f t="shared" si="59"/>
        <v>0</v>
      </c>
      <c r="J519" s="10">
        <f t="shared" si="59"/>
        <v>0</v>
      </c>
      <c r="K519" s="10">
        <f t="shared" si="59"/>
        <v>189321</v>
      </c>
      <c r="L519" s="15">
        <f t="shared" si="59"/>
        <v>534000</v>
      </c>
      <c r="M519" s="10">
        <f t="shared" si="59"/>
        <v>753812</v>
      </c>
      <c r="N519" s="10">
        <f t="shared" si="59"/>
        <v>0</v>
      </c>
      <c r="O519" s="10">
        <f t="shared" si="59"/>
        <v>0</v>
      </c>
      <c r="P519" s="12" t="e">
        <f>L519-#REF!</f>
        <v>#REF!</v>
      </c>
      <c r="Q519" s="1" t="e">
        <f>P519-'ВЕРНАЯ на АВГУСТ'!P519</f>
        <v>#REF!</v>
      </c>
    </row>
    <row r="520" spans="1:17" ht="24">
      <c r="A520" s="268"/>
      <c r="B520" s="266"/>
      <c r="C520" s="9" t="s">
        <v>9</v>
      </c>
      <c r="D520" s="10">
        <f t="shared" si="55"/>
        <v>0</v>
      </c>
      <c r="E520" s="10">
        <f t="shared" si="59"/>
        <v>0</v>
      </c>
      <c r="F520" s="10">
        <f t="shared" si="59"/>
        <v>0</v>
      </c>
      <c r="G520" s="10">
        <f t="shared" si="59"/>
        <v>0</v>
      </c>
      <c r="H520" s="10">
        <f t="shared" si="59"/>
        <v>0</v>
      </c>
      <c r="I520" s="10">
        <f t="shared" si="59"/>
        <v>0</v>
      </c>
      <c r="J520" s="10">
        <f t="shared" si="59"/>
        <v>0</v>
      </c>
      <c r="K520" s="10">
        <f t="shared" si="59"/>
        <v>0</v>
      </c>
      <c r="L520" s="15">
        <f t="shared" si="59"/>
        <v>0</v>
      </c>
      <c r="M520" s="10">
        <f t="shared" si="59"/>
        <v>0</v>
      </c>
      <c r="N520" s="10">
        <f t="shared" si="59"/>
        <v>0</v>
      </c>
      <c r="O520" s="10">
        <f t="shared" si="59"/>
        <v>0</v>
      </c>
      <c r="P520" s="12" t="e">
        <f>L520-#REF!</f>
        <v>#REF!</v>
      </c>
      <c r="Q520" s="1" t="e">
        <f>P520-'ВЕРНАЯ на АВГУСТ'!P520</f>
        <v>#REF!</v>
      </c>
    </row>
    <row r="521" spans="1:17" ht="36">
      <c r="A521" s="268"/>
      <c r="B521" s="266"/>
      <c r="C521" s="9" t="s">
        <v>10</v>
      </c>
      <c r="D521" s="10">
        <f t="shared" si="55"/>
        <v>0</v>
      </c>
      <c r="E521" s="10">
        <f t="shared" si="59"/>
        <v>0</v>
      </c>
      <c r="F521" s="10">
        <f t="shared" si="59"/>
        <v>0</v>
      </c>
      <c r="G521" s="10">
        <f t="shared" si="59"/>
        <v>0</v>
      </c>
      <c r="H521" s="10">
        <f t="shared" si="59"/>
        <v>0</v>
      </c>
      <c r="I521" s="10">
        <f t="shared" si="59"/>
        <v>0</v>
      </c>
      <c r="J521" s="10">
        <f t="shared" si="59"/>
        <v>0</v>
      </c>
      <c r="K521" s="10">
        <f t="shared" si="59"/>
        <v>0</v>
      </c>
      <c r="L521" s="15">
        <f t="shared" si="59"/>
        <v>0</v>
      </c>
      <c r="M521" s="10">
        <f t="shared" si="59"/>
        <v>0</v>
      </c>
      <c r="N521" s="10">
        <f t="shared" si="59"/>
        <v>0</v>
      </c>
      <c r="O521" s="10">
        <f t="shared" si="59"/>
        <v>0</v>
      </c>
      <c r="P521" s="12" t="e">
        <f>L521-#REF!</f>
        <v>#REF!</v>
      </c>
      <c r="Q521" s="1" t="e">
        <f>P521-'ВЕРНАЯ на АВГУСТ'!P521</f>
        <v>#REF!</v>
      </c>
    </row>
    <row r="522" spans="1:17" ht="72">
      <c r="A522" s="268"/>
      <c r="B522" s="266"/>
      <c r="C522" s="9" t="s">
        <v>11</v>
      </c>
      <c r="D522" s="10">
        <f t="shared" si="55"/>
        <v>43953</v>
      </c>
      <c r="E522" s="10">
        <f t="shared" ref="E522:O522" si="60">E648+E679+E685+E691+E697+E703+E729+E709</f>
        <v>0</v>
      </c>
      <c r="F522" s="10">
        <f t="shared" si="60"/>
        <v>0</v>
      </c>
      <c r="G522" s="10">
        <f t="shared" si="60"/>
        <v>0</v>
      </c>
      <c r="H522" s="10">
        <f t="shared" si="60"/>
        <v>0</v>
      </c>
      <c r="I522" s="10">
        <f t="shared" si="60"/>
        <v>0</v>
      </c>
      <c r="J522" s="10">
        <f t="shared" si="60"/>
        <v>43953</v>
      </c>
      <c r="K522" s="10">
        <f t="shared" si="60"/>
        <v>0</v>
      </c>
      <c r="L522" s="15">
        <f t="shared" si="60"/>
        <v>0</v>
      </c>
      <c r="M522" s="10">
        <f t="shared" si="60"/>
        <v>0</v>
      </c>
      <c r="N522" s="10">
        <f t="shared" si="60"/>
        <v>0</v>
      </c>
      <c r="O522" s="10">
        <f t="shared" si="60"/>
        <v>0</v>
      </c>
      <c r="P522" s="12" t="e">
        <f>L522-#REF!</f>
        <v>#REF!</v>
      </c>
      <c r="Q522" s="1" t="e">
        <f>P522-'ВЕРНАЯ на АВГУСТ'!P522</f>
        <v>#REF!</v>
      </c>
    </row>
    <row r="523" spans="1:17">
      <c r="A523" s="266" t="s">
        <v>78</v>
      </c>
      <c r="B523" s="266" t="s">
        <v>13</v>
      </c>
      <c r="C523" s="9" t="s">
        <v>6</v>
      </c>
      <c r="D523" s="20">
        <f t="shared" si="55"/>
        <v>216259.20000000001</v>
      </c>
      <c r="E523" s="10">
        <f>E524+E525+E526+E527+E528</f>
        <v>300</v>
      </c>
      <c r="F523" s="10">
        <f t="shared" ref="F523:O523" si="61">F524+F525+F526+F527+F528</f>
        <v>23098.3</v>
      </c>
      <c r="G523" s="10">
        <f t="shared" si="61"/>
        <v>1000</v>
      </c>
      <c r="H523" s="10">
        <f t="shared" si="61"/>
        <v>4820</v>
      </c>
      <c r="I523" s="10">
        <f t="shared" si="61"/>
        <v>388.6</v>
      </c>
      <c r="J523" s="10">
        <f t="shared" si="61"/>
        <v>43005.3</v>
      </c>
      <c r="K523" s="10">
        <f t="shared" si="61"/>
        <v>1758</v>
      </c>
      <c r="L523" s="20">
        <f t="shared" si="61"/>
        <v>85889</v>
      </c>
      <c r="M523" s="10">
        <f t="shared" si="61"/>
        <v>52000</v>
      </c>
      <c r="N523" s="10">
        <f t="shared" si="61"/>
        <v>2000</v>
      </c>
      <c r="O523" s="10">
        <f t="shared" si="61"/>
        <v>2000</v>
      </c>
      <c r="P523" s="24" t="e">
        <f>L523-#REF!</f>
        <v>#REF!</v>
      </c>
      <c r="Q523" s="1" t="e">
        <f>P523-'ВЕРНАЯ на АВГУСТ'!P523</f>
        <v>#REF!</v>
      </c>
    </row>
    <row r="524" spans="1:17">
      <c r="A524" s="266"/>
      <c r="B524" s="266"/>
      <c r="C524" s="9" t="s">
        <v>7</v>
      </c>
      <c r="D524" s="20">
        <f t="shared" si="55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0">
        <f>85889</f>
        <v>85889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  <c r="Q524" s="1" t="e">
        <f>P524-'ВЕРНАЯ на АВГУСТ'!P524</f>
        <v>#REF!</v>
      </c>
    </row>
    <row r="525" spans="1:17" ht="24">
      <c r="A525" s="266"/>
      <c r="B525" s="266"/>
      <c r="C525" s="9" t="s">
        <v>8</v>
      </c>
      <c r="D525" s="10">
        <f t="shared" si="55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  <c r="Q525" s="1" t="e">
        <f>P525-'ВЕРНАЯ на АВГУСТ'!P525</f>
        <v>#REF!</v>
      </c>
    </row>
    <row r="526" spans="1:17" ht="24">
      <c r="A526" s="266"/>
      <c r="B526" s="266"/>
      <c r="C526" s="9" t="s">
        <v>9</v>
      </c>
      <c r="D526" s="10">
        <f t="shared" si="55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  <c r="Q526" s="1" t="e">
        <f>P526-'ВЕРНАЯ на АВГУСТ'!P526</f>
        <v>#REF!</v>
      </c>
    </row>
    <row r="527" spans="1:17" ht="36">
      <c r="A527" s="266"/>
      <c r="B527" s="266"/>
      <c r="C527" s="9" t="s">
        <v>10</v>
      </c>
      <c r="D527" s="10">
        <f t="shared" si="55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  <c r="Q527" s="1" t="e">
        <f>P527-'ВЕРНАЯ на АВГУСТ'!P527</f>
        <v>#REF!</v>
      </c>
    </row>
    <row r="528" spans="1:17" ht="72">
      <c r="A528" s="266"/>
      <c r="B528" s="266"/>
      <c r="C528" s="9" t="s">
        <v>11</v>
      </c>
      <c r="D528" s="10">
        <f t="shared" si="55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  <c r="Q528" s="1" t="e">
        <f>P528-'ВЕРНАЯ на АВГУСТ'!P528</f>
        <v>#REF!</v>
      </c>
    </row>
    <row r="529" spans="1:17">
      <c r="A529" s="266" t="s">
        <v>79</v>
      </c>
      <c r="B529" s="266" t="s">
        <v>13</v>
      </c>
      <c r="C529" s="9" t="s">
        <v>6</v>
      </c>
      <c r="D529" s="10">
        <f t="shared" si="55"/>
        <v>32392.5</v>
      </c>
      <c r="E529" s="10">
        <f>E530+E531+E532+E533+E534</f>
        <v>1400</v>
      </c>
      <c r="F529" s="10">
        <f t="shared" ref="F529:O529" si="62">F530+F531+F532+F533+F534</f>
        <v>800</v>
      </c>
      <c r="G529" s="10">
        <f t="shared" si="62"/>
        <v>5581.1</v>
      </c>
      <c r="H529" s="10">
        <f t="shared" si="62"/>
        <v>3617.6</v>
      </c>
      <c r="I529" s="10">
        <f t="shared" si="62"/>
        <v>0</v>
      </c>
      <c r="J529" s="10">
        <f t="shared" si="62"/>
        <v>3000</v>
      </c>
      <c r="K529" s="10">
        <f t="shared" si="62"/>
        <v>3220</v>
      </c>
      <c r="L529" s="15">
        <f t="shared" si="62"/>
        <v>3200</v>
      </c>
      <c r="M529" s="10">
        <f t="shared" si="62"/>
        <v>3298</v>
      </c>
      <c r="N529" s="10">
        <f t="shared" si="62"/>
        <v>4137.8999999999996</v>
      </c>
      <c r="O529" s="10">
        <f t="shared" si="62"/>
        <v>4137.8999999999996</v>
      </c>
      <c r="P529" s="12" t="e">
        <f>L529-#REF!</f>
        <v>#REF!</v>
      </c>
      <c r="Q529" s="1" t="e">
        <f>P529-'ВЕРНАЯ на АВГУСТ'!P529</f>
        <v>#REF!</v>
      </c>
    </row>
    <row r="530" spans="1:17">
      <c r="A530" s="266"/>
      <c r="B530" s="266"/>
      <c r="C530" s="9" t="s">
        <v>7</v>
      </c>
      <c r="D530" s="10">
        <f t="shared" si="55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  <c r="Q530" s="1" t="e">
        <f>P530-'ВЕРНАЯ на АВГУСТ'!P530</f>
        <v>#REF!</v>
      </c>
    </row>
    <row r="531" spans="1:17" ht="24">
      <c r="A531" s="266"/>
      <c r="B531" s="266"/>
      <c r="C531" s="9" t="s">
        <v>8</v>
      </c>
      <c r="D531" s="10">
        <f t="shared" si="55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  <c r="Q531" s="1" t="e">
        <f>P531-'ВЕРНАЯ на АВГУСТ'!P531</f>
        <v>#REF!</v>
      </c>
    </row>
    <row r="532" spans="1:17" ht="24">
      <c r="A532" s="266"/>
      <c r="B532" s="266"/>
      <c r="C532" s="9" t="s">
        <v>9</v>
      </c>
      <c r="D532" s="10">
        <f t="shared" si="55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  <c r="Q532" s="1" t="e">
        <f>P532-'ВЕРНАЯ на АВГУСТ'!P532</f>
        <v>#REF!</v>
      </c>
    </row>
    <row r="533" spans="1:17" ht="36">
      <c r="A533" s="266"/>
      <c r="B533" s="266"/>
      <c r="C533" s="9" t="s">
        <v>10</v>
      </c>
      <c r="D533" s="10">
        <f t="shared" si="55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  <c r="Q533" s="1" t="e">
        <f>P533-'ВЕРНАЯ на АВГУСТ'!P533</f>
        <v>#REF!</v>
      </c>
    </row>
    <row r="534" spans="1:17">
      <c r="A534" s="9"/>
      <c r="B534" s="9"/>
      <c r="C534" s="9"/>
      <c r="D534" s="10">
        <f t="shared" si="55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  <c r="Q534" s="1" t="e">
        <f>P534-'ВЕРНАЯ на АВГУСТ'!P534</f>
        <v>#REF!</v>
      </c>
    </row>
    <row r="535" spans="1:17">
      <c r="A535" s="266" t="s">
        <v>80</v>
      </c>
      <c r="B535" s="266" t="s">
        <v>13</v>
      </c>
      <c r="C535" s="9" t="s">
        <v>6</v>
      </c>
      <c r="D535" s="10">
        <f t="shared" si="55"/>
        <v>20816.7</v>
      </c>
      <c r="E535" s="10">
        <f>E536+E537+E538+E539+E540</f>
        <v>0</v>
      </c>
      <c r="F535" s="10">
        <f t="shared" ref="F535:O535" si="63">F536+F537+F538+F539+F540</f>
        <v>0</v>
      </c>
      <c r="G535" s="10">
        <f t="shared" si="63"/>
        <v>0</v>
      </c>
      <c r="H535" s="10">
        <f t="shared" si="63"/>
        <v>105</v>
      </c>
      <c r="I535" s="10">
        <f t="shared" si="63"/>
        <v>0</v>
      </c>
      <c r="J535" s="10">
        <f t="shared" si="63"/>
        <v>20500</v>
      </c>
      <c r="K535" s="10">
        <f t="shared" si="63"/>
        <v>211.7</v>
      </c>
      <c r="L535" s="15">
        <f t="shared" si="63"/>
        <v>0</v>
      </c>
      <c r="M535" s="10">
        <f t="shared" si="63"/>
        <v>0</v>
      </c>
      <c r="N535" s="10">
        <f t="shared" si="63"/>
        <v>0</v>
      </c>
      <c r="O535" s="10">
        <f t="shared" si="63"/>
        <v>0</v>
      </c>
      <c r="P535" s="12" t="e">
        <f>L535-#REF!</f>
        <v>#REF!</v>
      </c>
      <c r="Q535" s="1" t="e">
        <f>P535-'ВЕРНАЯ на АВГУСТ'!P535</f>
        <v>#REF!</v>
      </c>
    </row>
    <row r="536" spans="1:17">
      <c r="A536" s="266"/>
      <c r="B536" s="266"/>
      <c r="C536" s="9" t="s">
        <v>7</v>
      </c>
      <c r="D536" s="10">
        <f t="shared" si="55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  <c r="Q536" s="1" t="e">
        <f>P536-'ВЕРНАЯ на АВГУСТ'!P536</f>
        <v>#REF!</v>
      </c>
    </row>
    <row r="537" spans="1:17" ht="24">
      <c r="A537" s="266"/>
      <c r="B537" s="266"/>
      <c r="C537" s="9" t="s">
        <v>8</v>
      </c>
      <c r="D537" s="10">
        <f t="shared" si="55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  <c r="Q537" s="1" t="e">
        <f>P537-'ВЕРНАЯ на АВГУСТ'!P537</f>
        <v>#REF!</v>
      </c>
    </row>
    <row r="538" spans="1:17" ht="24">
      <c r="A538" s="266"/>
      <c r="B538" s="266"/>
      <c r="C538" s="9" t="s">
        <v>9</v>
      </c>
      <c r="D538" s="10">
        <f t="shared" si="55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  <c r="Q538" s="1" t="e">
        <f>P538-'ВЕРНАЯ на АВГУСТ'!P538</f>
        <v>#REF!</v>
      </c>
    </row>
    <row r="539" spans="1:17" ht="36">
      <c r="A539" s="266"/>
      <c r="B539" s="266"/>
      <c r="C539" s="9" t="s">
        <v>10</v>
      </c>
      <c r="D539" s="10">
        <f t="shared" si="55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  <c r="Q539" s="1" t="e">
        <f>P539-'ВЕРНАЯ на АВГУСТ'!P539</f>
        <v>#REF!</v>
      </c>
    </row>
    <row r="540" spans="1:17">
      <c r="A540" s="9"/>
      <c r="B540" s="9"/>
      <c r="C540" s="9"/>
      <c r="D540" s="10">
        <f t="shared" si="55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  <c r="Q540" s="1" t="e">
        <f>P540-'ВЕРНАЯ на АВГУСТ'!P540</f>
        <v>#REF!</v>
      </c>
    </row>
    <row r="541" spans="1:17">
      <c r="A541" s="266" t="s">
        <v>81</v>
      </c>
      <c r="B541" s="266" t="s">
        <v>13</v>
      </c>
      <c r="C541" s="9" t="s">
        <v>6</v>
      </c>
      <c r="D541" s="20">
        <f t="shared" si="55"/>
        <v>36705.600000000006</v>
      </c>
      <c r="E541" s="10">
        <f>E542+E543+E544+E545+E546</f>
        <v>1375</v>
      </c>
      <c r="F541" s="10">
        <f t="shared" ref="F541:O541" si="64">F542+F543+F544+F545+F546</f>
        <v>1049.7</v>
      </c>
      <c r="G541" s="10">
        <f t="shared" si="64"/>
        <v>390.2</v>
      </c>
      <c r="H541" s="10">
        <f t="shared" si="64"/>
        <v>1271.5999999999999</v>
      </c>
      <c r="I541" s="10">
        <f t="shared" si="64"/>
        <v>917.7</v>
      </c>
      <c r="J541" s="10">
        <f t="shared" si="64"/>
        <v>18343.800000000003</v>
      </c>
      <c r="K541" s="10">
        <f t="shared" si="64"/>
        <v>2157.6</v>
      </c>
      <c r="L541" s="20">
        <f t="shared" si="64"/>
        <v>3000</v>
      </c>
      <c r="M541" s="10">
        <f t="shared" si="64"/>
        <v>3000</v>
      </c>
      <c r="N541" s="10">
        <f t="shared" si="64"/>
        <v>2600</v>
      </c>
      <c r="O541" s="10">
        <f t="shared" si="64"/>
        <v>2600</v>
      </c>
      <c r="P541" s="24" t="e">
        <f>L541-#REF!</f>
        <v>#REF!</v>
      </c>
      <c r="Q541" s="1" t="e">
        <f>P541-'ВЕРНАЯ на АВГУСТ'!P541</f>
        <v>#REF!</v>
      </c>
    </row>
    <row r="542" spans="1:17">
      <c r="A542" s="266"/>
      <c r="B542" s="266"/>
      <c r="C542" s="9" t="s">
        <v>7</v>
      </c>
      <c r="D542" s="20">
        <f t="shared" si="55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0">
        <f>3000</f>
        <v>3000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  <c r="Q542" s="1" t="e">
        <f>P542-'ВЕРНАЯ на АВГУСТ'!P542</f>
        <v>#REF!</v>
      </c>
    </row>
    <row r="543" spans="1:17" ht="24">
      <c r="A543" s="266"/>
      <c r="B543" s="266"/>
      <c r="C543" s="9" t="s">
        <v>8</v>
      </c>
      <c r="D543" s="10">
        <f t="shared" si="55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  <c r="Q543" s="1" t="e">
        <f>P543-'ВЕРНАЯ на АВГУСТ'!P543</f>
        <v>#REF!</v>
      </c>
    </row>
    <row r="544" spans="1:17" ht="24">
      <c r="A544" s="266"/>
      <c r="B544" s="266"/>
      <c r="C544" s="9" t="s">
        <v>9</v>
      </c>
      <c r="D544" s="10">
        <f t="shared" si="55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  <c r="Q544" s="1" t="e">
        <f>P544-'ВЕРНАЯ на АВГУСТ'!P544</f>
        <v>#REF!</v>
      </c>
    </row>
    <row r="545" spans="1:17" ht="36">
      <c r="A545" s="266"/>
      <c r="B545" s="266"/>
      <c r="C545" s="9" t="s">
        <v>10</v>
      </c>
      <c r="D545" s="10">
        <f t="shared" si="55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  <c r="Q545" s="1" t="e">
        <f>P545-'ВЕРНАЯ на АВГУСТ'!P545</f>
        <v>#REF!</v>
      </c>
    </row>
    <row r="546" spans="1:17" ht="72">
      <c r="A546" s="266"/>
      <c r="B546" s="266"/>
      <c r="C546" s="9" t="s">
        <v>11</v>
      </c>
      <c r="D546" s="10">
        <f t="shared" si="55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  <c r="Q546" s="1" t="e">
        <f>P546-'ВЕРНАЯ на АВГУСТ'!P546</f>
        <v>#REF!</v>
      </c>
    </row>
    <row r="547" spans="1:17">
      <c r="A547" s="266" t="s">
        <v>82</v>
      </c>
      <c r="B547" s="266" t="s">
        <v>13</v>
      </c>
      <c r="C547" s="9" t="s">
        <v>6</v>
      </c>
      <c r="D547" s="20">
        <f t="shared" si="55"/>
        <v>186139.8</v>
      </c>
      <c r="E547" s="10">
        <f>SUM(E548:E551)</f>
        <v>937.7</v>
      </c>
      <c r="F547" s="10">
        <f t="shared" ref="F547:O547" si="65">SUM(F548:F551)</f>
        <v>3439.8</v>
      </c>
      <c r="G547" s="10">
        <f t="shared" si="65"/>
        <v>1731</v>
      </c>
      <c r="H547" s="10">
        <f t="shared" si="65"/>
        <v>1035.8</v>
      </c>
      <c r="I547" s="10">
        <f t="shared" si="65"/>
        <v>13544.2</v>
      </c>
      <c r="J547" s="10">
        <f t="shared" si="65"/>
        <v>27601.4</v>
      </c>
      <c r="K547" s="10">
        <f t="shared" si="65"/>
        <v>7752.5</v>
      </c>
      <c r="L547" s="20">
        <f t="shared" si="65"/>
        <v>31825.3</v>
      </c>
      <c r="M547" s="10">
        <f t="shared" si="65"/>
        <v>31937.3</v>
      </c>
      <c r="N547" s="10">
        <f t="shared" si="65"/>
        <v>33167.4</v>
      </c>
      <c r="O547" s="10">
        <f t="shared" si="65"/>
        <v>33167.4</v>
      </c>
      <c r="P547" s="24" t="e">
        <f>L547-#REF!</f>
        <v>#REF!</v>
      </c>
      <c r="Q547" s="1" t="e">
        <f>P547-'ВЕРНАЯ на АВГУСТ'!P547</f>
        <v>#REF!</v>
      </c>
    </row>
    <row r="548" spans="1:17">
      <c r="A548" s="266"/>
      <c r="B548" s="266"/>
      <c r="C548" s="9" t="s">
        <v>7</v>
      </c>
      <c r="D548" s="20">
        <f t="shared" si="55"/>
        <v>186139.8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0">
        <f>31825.3</f>
        <v>31825.3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  <c r="Q548" s="1" t="e">
        <f>P548-'ВЕРНАЯ на АВГУСТ'!P548</f>
        <v>#REF!</v>
      </c>
    </row>
    <row r="549" spans="1:17" ht="24">
      <c r="A549" s="266"/>
      <c r="B549" s="266"/>
      <c r="C549" s="9" t="s">
        <v>8</v>
      </c>
      <c r="D549" s="10">
        <f t="shared" si="55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  <c r="Q549" s="1" t="e">
        <f>P549-'ВЕРНАЯ на АВГУСТ'!P549</f>
        <v>#REF!</v>
      </c>
    </row>
    <row r="550" spans="1:17" ht="24">
      <c r="A550" s="266"/>
      <c r="B550" s="266"/>
      <c r="C550" s="9" t="s">
        <v>9</v>
      </c>
      <c r="D550" s="10">
        <f t="shared" si="55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  <c r="Q550" s="1" t="e">
        <f>P550-'ВЕРНАЯ на АВГУСТ'!P550</f>
        <v>#REF!</v>
      </c>
    </row>
    <row r="551" spans="1:17" ht="36">
      <c r="A551" s="266"/>
      <c r="B551" s="266"/>
      <c r="C551" s="9" t="s">
        <v>10</v>
      </c>
      <c r="D551" s="10">
        <f t="shared" si="55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  <c r="Q551" s="1" t="e">
        <f>P551-'ВЕРНАЯ на АВГУСТ'!P551</f>
        <v>#REF!</v>
      </c>
    </row>
    <row r="552" spans="1:17" hidden="1">
      <c r="A552" s="9"/>
      <c r="B552" s="9"/>
      <c r="C552" s="9"/>
      <c r="D552" s="10">
        <f t="shared" si="55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  <c r="Q552" s="1" t="e">
        <f>P552-'ВЕРНАЯ на АВГУСТ'!P552</f>
        <v>#REF!</v>
      </c>
    </row>
    <row r="553" spans="1:17">
      <c r="A553" s="266" t="s">
        <v>83</v>
      </c>
      <c r="B553" s="266" t="s">
        <v>13</v>
      </c>
      <c r="C553" s="9" t="s">
        <v>6</v>
      </c>
      <c r="D553" s="20">
        <f t="shared" si="55"/>
        <v>39517.9</v>
      </c>
      <c r="E553" s="10">
        <f>E554+E555+E556+E557+E558</f>
        <v>32.799999999999997</v>
      </c>
      <c r="F553" s="10">
        <f t="shared" ref="F553:O553" si="66">F554+F555+F556+F557+F558</f>
        <v>5499.5</v>
      </c>
      <c r="G553" s="10">
        <f t="shared" si="66"/>
        <v>5873.7</v>
      </c>
      <c r="H553" s="10">
        <f t="shared" si="66"/>
        <v>4039.4</v>
      </c>
      <c r="I553" s="10">
        <f t="shared" si="66"/>
        <v>2500</v>
      </c>
      <c r="J553" s="10">
        <f t="shared" si="66"/>
        <v>7311.5</v>
      </c>
      <c r="K553" s="10">
        <f t="shared" si="66"/>
        <v>3861</v>
      </c>
      <c r="L553" s="20">
        <f t="shared" si="66"/>
        <v>3180</v>
      </c>
      <c r="M553" s="10">
        <f t="shared" si="66"/>
        <v>3520</v>
      </c>
      <c r="N553" s="10">
        <f t="shared" si="66"/>
        <v>1850</v>
      </c>
      <c r="O553" s="10">
        <f t="shared" si="66"/>
        <v>1850</v>
      </c>
      <c r="P553" s="24" t="e">
        <f>L553-#REF!</f>
        <v>#REF!</v>
      </c>
      <c r="Q553" s="1" t="e">
        <f>P553-'ВЕРНАЯ на АВГУСТ'!P553</f>
        <v>#REF!</v>
      </c>
    </row>
    <row r="554" spans="1:17">
      <c r="A554" s="266"/>
      <c r="B554" s="266"/>
      <c r="C554" s="9" t="s">
        <v>7</v>
      </c>
      <c r="D554" s="20">
        <f t="shared" si="55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0">
        <f>3180</f>
        <v>3180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  <c r="Q554" s="1" t="e">
        <f>P554-'ВЕРНАЯ на АВГУСТ'!P554</f>
        <v>#REF!</v>
      </c>
    </row>
    <row r="555" spans="1:17" ht="24">
      <c r="A555" s="266"/>
      <c r="B555" s="266"/>
      <c r="C555" s="9" t="s">
        <v>8</v>
      </c>
      <c r="D555" s="10">
        <f t="shared" si="55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  <c r="Q555" s="1" t="e">
        <f>P555-'ВЕРНАЯ на АВГУСТ'!P555</f>
        <v>#REF!</v>
      </c>
    </row>
    <row r="556" spans="1:17" ht="24">
      <c r="A556" s="266"/>
      <c r="B556" s="266"/>
      <c r="C556" s="9" t="s">
        <v>9</v>
      </c>
      <c r="D556" s="10">
        <f t="shared" si="55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  <c r="Q556" s="1" t="e">
        <f>P556-'ВЕРНАЯ на АВГУСТ'!P556</f>
        <v>#REF!</v>
      </c>
    </row>
    <row r="557" spans="1:17" ht="36">
      <c r="A557" s="266"/>
      <c r="B557" s="266"/>
      <c r="C557" s="9" t="s">
        <v>10</v>
      </c>
      <c r="D557" s="10">
        <f t="shared" si="55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  <c r="Q557" s="1" t="e">
        <f>P557-'ВЕРНАЯ на АВГУСТ'!P557</f>
        <v>#REF!</v>
      </c>
    </row>
    <row r="558" spans="1:17">
      <c r="A558" s="9"/>
      <c r="B558" s="9"/>
      <c r="C558" s="9"/>
      <c r="D558" s="10">
        <f t="shared" si="55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  <c r="Q558" s="1" t="e">
        <f>P558-'ВЕРНАЯ на АВГУСТ'!P558</f>
        <v>#REF!</v>
      </c>
    </row>
    <row r="559" spans="1:17">
      <c r="A559" s="266" t="s">
        <v>84</v>
      </c>
      <c r="B559" s="266" t="s">
        <v>13</v>
      </c>
      <c r="C559" s="9" t="s">
        <v>6</v>
      </c>
      <c r="D559" s="10">
        <f t="shared" si="55"/>
        <v>524.5</v>
      </c>
      <c r="E559" s="10">
        <f>E560+E561+E562+E563+E564</f>
        <v>524.5</v>
      </c>
      <c r="F559" s="10">
        <f t="shared" ref="F559:O559" si="67">F560+F561+F562+F563+F564</f>
        <v>0</v>
      </c>
      <c r="G559" s="10">
        <f t="shared" si="67"/>
        <v>0</v>
      </c>
      <c r="H559" s="10">
        <f t="shared" si="67"/>
        <v>0</v>
      </c>
      <c r="I559" s="10">
        <f t="shared" si="67"/>
        <v>0</v>
      </c>
      <c r="J559" s="10">
        <f t="shared" si="67"/>
        <v>0</v>
      </c>
      <c r="K559" s="10">
        <f t="shared" si="67"/>
        <v>0</v>
      </c>
      <c r="L559" s="15">
        <f t="shared" si="67"/>
        <v>0</v>
      </c>
      <c r="M559" s="10">
        <f t="shared" si="67"/>
        <v>0</v>
      </c>
      <c r="N559" s="10">
        <f t="shared" si="67"/>
        <v>0</v>
      </c>
      <c r="O559" s="10">
        <f t="shared" si="67"/>
        <v>0</v>
      </c>
      <c r="P559" s="12" t="e">
        <f>L559-#REF!</f>
        <v>#REF!</v>
      </c>
      <c r="Q559" s="1" t="e">
        <f>P559-'ВЕРНАЯ на АВГУСТ'!P559</f>
        <v>#REF!</v>
      </c>
    </row>
    <row r="560" spans="1:17">
      <c r="A560" s="266"/>
      <c r="B560" s="266"/>
      <c r="C560" s="9" t="s">
        <v>7</v>
      </c>
      <c r="D560" s="10">
        <f t="shared" si="55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  <c r="Q560" s="1" t="e">
        <f>P560-'ВЕРНАЯ на АВГУСТ'!P560</f>
        <v>#REF!</v>
      </c>
    </row>
    <row r="561" spans="1:17" ht="24">
      <c r="A561" s="266"/>
      <c r="B561" s="266"/>
      <c r="C561" s="9" t="s">
        <v>8</v>
      </c>
      <c r="D561" s="10">
        <f t="shared" si="55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  <c r="Q561" s="1" t="e">
        <f>P561-'ВЕРНАЯ на АВГУСТ'!P561</f>
        <v>#REF!</v>
      </c>
    </row>
    <row r="562" spans="1:17" ht="24">
      <c r="A562" s="266"/>
      <c r="B562" s="266"/>
      <c r="C562" s="9" t="s">
        <v>9</v>
      </c>
      <c r="D562" s="10">
        <f t="shared" ref="D562:D625" si="68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  <c r="Q562" s="1" t="e">
        <f>P562-'ВЕРНАЯ на АВГУСТ'!P562</f>
        <v>#REF!</v>
      </c>
    </row>
    <row r="563" spans="1:17" ht="36">
      <c r="A563" s="266"/>
      <c r="B563" s="266"/>
      <c r="C563" s="9" t="s">
        <v>10</v>
      </c>
      <c r="D563" s="10">
        <f t="shared" si="68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  <c r="Q563" s="1" t="e">
        <f>P563-'ВЕРНАЯ на АВГУСТ'!P563</f>
        <v>#REF!</v>
      </c>
    </row>
    <row r="564" spans="1:17">
      <c r="A564" s="9"/>
      <c r="B564" s="9"/>
      <c r="C564" s="9"/>
      <c r="D564" s="10">
        <f t="shared" si="68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  <c r="Q564" s="1" t="e">
        <f>P564-'ВЕРНАЯ на АВГУСТ'!P564</f>
        <v>#REF!</v>
      </c>
    </row>
    <row r="565" spans="1:17">
      <c r="A565" s="266" t="s">
        <v>85</v>
      </c>
      <c r="B565" s="266" t="s">
        <v>14</v>
      </c>
      <c r="C565" s="9" t="s">
        <v>6</v>
      </c>
      <c r="D565" s="10">
        <f t="shared" si="68"/>
        <v>2173.6999999999998</v>
      </c>
      <c r="E565" s="10">
        <f>E566+E567+E568+E569+E570</f>
        <v>0</v>
      </c>
      <c r="F565" s="10">
        <f t="shared" ref="F565:O565" si="69">F566+F567+F568+F569+F570</f>
        <v>0</v>
      </c>
      <c r="G565" s="10">
        <f t="shared" si="69"/>
        <v>0</v>
      </c>
      <c r="H565" s="10">
        <f t="shared" si="69"/>
        <v>0</v>
      </c>
      <c r="I565" s="10">
        <f t="shared" si="69"/>
        <v>0</v>
      </c>
      <c r="J565" s="10">
        <f t="shared" si="69"/>
        <v>2173.6999999999998</v>
      </c>
      <c r="K565" s="10">
        <f t="shared" si="69"/>
        <v>0</v>
      </c>
      <c r="L565" s="15">
        <f t="shared" si="69"/>
        <v>0</v>
      </c>
      <c r="M565" s="10">
        <f t="shared" si="69"/>
        <v>0</v>
      </c>
      <c r="N565" s="10">
        <f t="shared" si="69"/>
        <v>0</v>
      </c>
      <c r="O565" s="10">
        <f t="shared" si="69"/>
        <v>0</v>
      </c>
      <c r="P565" s="12" t="e">
        <f>L565-#REF!</f>
        <v>#REF!</v>
      </c>
      <c r="Q565" s="1" t="e">
        <f>P565-'ВЕРНАЯ на АВГУСТ'!P565</f>
        <v>#REF!</v>
      </c>
    </row>
    <row r="566" spans="1:17">
      <c r="A566" s="266"/>
      <c r="B566" s="266"/>
      <c r="C566" s="9" t="s">
        <v>7</v>
      </c>
      <c r="D566" s="10">
        <f t="shared" si="68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  <c r="Q566" s="1" t="e">
        <f>P566-'ВЕРНАЯ на АВГУСТ'!P566</f>
        <v>#REF!</v>
      </c>
    </row>
    <row r="567" spans="1:17" ht="24">
      <c r="A567" s="266"/>
      <c r="B567" s="266"/>
      <c r="C567" s="9" t="s">
        <v>8</v>
      </c>
      <c r="D567" s="10">
        <f t="shared" si="68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  <c r="Q567" s="1" t="e">
        <f>P567-'ВЕРНАЯ на АВГУСТ'!P567</f>
        <v>#REF!</v>
      </c>
    </row>
    <row r="568" spans="1:17" ht="24">
      <c r="A568" s="266"/>
      <c r="B568" s="266"/>
      <c r="C568" s="9" t="s">
        <v>9</v>
      </c>
      <c r="D568" s="10">
        <f t="shared" si="68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  <c r="Q568" s="1" t="e">
        <f>P568-'ВЕРНАЯ на АВГУСТ'!P568</f>
        <v>#REF!</v>
      </c>
    </row>
    <row r="569" spans="1:17" ht="36">
      <c r="A569" s="266"/>
      <c r="B569" s="266"/>
      <c r="C569" s="9" t="s">
        <v>10</v>
      </c>
      <c r="D569" s="10">
        <f t="shared" si="68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  <c r="Q569" s="1" t="e">
        <f>P569-'ВЕРНАЯ на АВГУСТ'!P569</f>
        <v>#REF!</v>
      </c>
    </row>
    <row r="570" spans="1:17">
      <c r="A570" s="9"/>
      <c r="B570" s="9"/>
      <c r="C570" s="9"/>
      <c r="D570" s="10">
        <f t="shared" si="68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  <c r="Q570" s="1" t="e">
        <f>P570-'ВЕРНАЯ на АВГУСТ'!P570</f>
        <v>#REF!</v>
      </c>
    </row>
    <row r="571" spans="1:17">
      <c r="A571" s="266" t="s">
        <v>86</v>
      </c>
      <c r="B571" s="266" t="s">
        <v>87</v>
      </c>
      <c r="C571" s="9" t="s">
        <v>6</v>
      </c>
      <c r="D571" s="10">
        <f t="shared" si="68"/>
        <v>603611</v>
      </c>
      <c r="E571" s="10">
        <f>E572+E573+E574+E575+E576</f>
        <v>313083.7</v>
      </c>
      <c r="F571" s="10">
        <f t="shared" ref="F571:O571" si="70">F572+F573+F574+F575+F576</f>
        <v>290527.3</v>
      </c>
      <c r="G571" s="10">
        <f t="shared" si="70"/>
        <v>0</v>
      </c>
      <c r="H571" s="10">
        <f t="shared" si="70"/>
        <v>0</v>
      </c>
      <c r="I571" s="10">
        <f t="shared" si="70"/>
        <v>0</v>
      </c>
      <c r="J571" s="10">
        <f t="shared" si="70"/>
        <v>0</v>
      </c>
      <c r="K571" s="10">
        <f t="shared" si="70"/>
        <v>0</v>
      </c>
      <c r="L571" s="15">
        <f t="shared" si="70"/>
        <v>0</v>
      </c>
      <c r="M571" s="10">
        <f t="shared" si="70"/>
        <v>0</v>
      </c>
      <c r="N571" s="10">
        <f t="shared" si="70"/>
        <v>0</v>
      </c>
      <c r="O571" s="10">
        <f t="shared" si="70"/>
        <v>0</v>
      </c>
      <c r="P571" s="12" t="e">
        <f>L571-#REF!</f>
        <v>#REF!</v>
      </c>
      <c r="Q571" s="1" t="e">
        <f>P571-'ВЕРНАЯ на АВГУСТ'!P571</f>
        <v>#REF!</v>
      </c>
    </row>
    <row r="572" spans="1:17">
      <c r="A572" s="266"/>
      <c r="B572" s="266"/>
      <c r="C572" s="9" t="s">
        <v>7</v>
      </c>
      <c r="D572" s="10">
        <f t="shared" si="68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  <c r="Q572" s="1" t="e">
        <f>P572-'ВЕРНАЯ на АВГУСТ'!P572</f>
        <v>#REF!</v>
      </c>
    </row>
    <row r="573" spans="1:17" ht="24">
      <c r="A573" s="266"/>
      <c r="B573" s="266"/>
      <c r="C573" s="9" t="s">
        <v>8</v>
      </c>
      <c r="D573" s="10">
        <f t="shared" si="68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  <c r="Q573" s="1" t="e">
        <f>P573-'ВЕРНАЯ на АВГУСТ'!P573</f>
        <v>#REF!</v>
      </c>
    </row>
    <row r="574" spans="1:17" ht="24">
      <c r="A574" s="266"/>
      <c r="B574" s="266"/>
      <c r="C574" s="9" t="s">
        <v>9</v>
      </c>
      <c r="D574" s="10">
        <f t="shared" si="68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  <c r="Q574" s="1" t="e">
        <f>P574-'ВЕРНАЯ на АВГУСТ'!P574</f>
        <v>#REF!</v>
      </c>
    </row>
    <row r="575" spans="1:17" ht="36">
      <c r="A575" s="266"/>
      <c r="B575" s="266"/>
      <c r="C575" s="9" t="s">
        <v>10</v>
      </c>
      <c r="D575" s="10">
        <f t="shared" si="68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  <c r="Q575" s="1" t="e">
        <f>P575-'ВЕРНАЯ на АВГУСТ'!P575</f>
        <v>#REF!</v>
      </c>
    </row>
    <row r="576" spans="1:17">
      <c r="A576" s="9"/>
      <c r="B576" s="9"/>
      <c r="C576" s="9"/>
      <c r="D576" s="10">
        <f t="shared" si="68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  <c r="Q576" s="1" t="e">
        <f>P576-'ВЕРНАЯ на АВГУСТ'!P576</f>
        <v>#REF!</v>
      </c>
    </row>
    <row r="577" spans="1:17">
      <c r="A577" s="266" t="s">
        <v>88</v>
      </c>
      <c r="B577" s="266" t="s">
        <v>87</v>
      </c>
      <c r="C577" s="9" t="s">
        <v>6</v>
      </c>
      <c r="D577" s="10">
        <f t="shared" si="68"/>
        <v>62600.800000000003</v>
      </c>
      <c r="E577" s="10">
        <f>E578+E579+E580+E581+E582</f>
        <v>62600.800000000003</v>
      </c>
      <c r="F577" s="10">
        <f t="shared" ref="F577:O577" si="71">F578+F579+F580+F581+F582</f>
        <v>0</v>
      </c>
      <c r="G577" s="10">
        <f t="shared" si="71"/>
        <v>0</v>
      </c>
      <c r="H577" s="10">
        <f t="shared" si="71"/>
        <v>0</v>
      </c>
      <c r="I577" s="10">
        <f t="shared" si="71"/>
        <v>0</v>
      </c>
      <c r="J577" s="10">
        <f t="shared" si="71"/>
        <v>0</v>
      </c>
      <c r="K577" s="10">
        <f t="shared" si="71"/>
        <v>0</v>
      </c>
      <c r="L577" s="15">
        <f t="shared" si="71"/>
        <v>0</v>
      </c>
      <c r="M577" s="10">
        <f t="shared" si="71"/>
        <v>0</v>
      </c>
      <c r="N577" s="10">
        <f t="shared" si="71"/>
        <v>0</v>
      </c>
      <c r="O577" s="10">
        <f t="shared" si="71"/>
        <v>0</v>
      </c>
      <c r="P577" s="12" t="e">
        <f>L577-#REF!</f>
        <v>#REF!</v>
      </c>
      <c r="Q577" s="1" t="e">
        <f>P577-'ВЕРНАЯ на АВГУСТ'!P577</f>
        <v>#REF!</v>
      </c>
    </row>
    <row r="578" spans="1:17">
      <c r="A578" s="266"/>
      <c r="B578" s="266"/>
      <c r="C578" s="9" t="s">
        <v>7</v>
      </c>
      <c r="D578" s="10">
        <f t="shared" si="68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  <c r="Q578" s="1" t="e">
        <f>P578-'ВЕРНАЯ на АВГУСТ'!P578</f>
        <v>#REF!</v>
      </c>
    </row>
    <row r="579" spans="1:17" ht="24">
      <c r="A579" s="266"/>
      <c r="B579" s="266"/>
      <c r="C579" s="9" t="s">
        <v>8</v>
      </c>
      <c r="D579" s="10">
        <f t="shared" si="68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  <c r="Q579" s="1" t="e">
        <f>P579-'ВЕРНАЯ на АВГУСТ'!P579</f>
        <v>#REF!</v>
      </c>
    </row>
    <row r="580" spans="1:17" ht="24">
      <c r="A580" s="266"/>
      <c r="B580" s="266"/>
      <c r="C580" s="9" t="s">
        <v>9</v>
      </c>
      <c r="D580" s="10">
        <f t="shared" si="68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  <c r="Q580" s="1" t="e">
        <f>P580-'ВЕРНАЯ на АВГУСТ'!P580</f>
        <v>#REF!</v>
      </c>
    </row>
    <row r="581" spans="1:17" ht="36">
      <c r="A581" s="266"/>
      <c r="B581" s="266"/>
      <c r="C581" s="9" t="s">
        <v>10</v>
      </c>
      <c r="D581" s="10">
        <f t="shared" si="68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  <c r="Q581" s="1" t="e">
        <f>P581-'ВЕРНАЯ на АВГУСТ'!P581</f>
        <v>#REF!</v>
      </c>
    </row>
    <row r="582" spans="1:17">
      <c r="A582" s="9"/>
      <c r="B582" s="9"/>
      <c r="C582" s="9"/>
      <c r="D582" s="10">
        <f t="shared" si="68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  <c r="Q582" s="1" t="e">
        <f>P582-'ВЕРНАЯ на АВГУСТ'!P582</f>
        <v>#REF!</v>
      </c>
    </row>
    <row r="583" spans="1:17">
      <c r="A583" s="266" t="s">
        <v>89</v>
      </c>
      <c r="B583" s="266" t="s">
        <v>13</v>
      </c>
      <c r="C583" s="9" t="s">
        <v>6</v>
      </c>
      <c r="D583" s="10">
        <f t="shared" si="68"/>
        <v>21200</v>
      </c>
      <c r="E583" s="10">
        <f>E584+E585+E586+E587+E588</f>
        <v>21200</v>
      </c>
      <c r="F583" s="10">
        <f t="shared" ref="F583:O583" si="72">F584+F585+F586+F587+F588</f>
        <v>0</v>
      </c>
      <c r="G583" s="10">
        <f t="shared" si="72"/>
        <v>0</v>
      </c>
      <c r="H583" s="10">
        <f t="shared" si="72"/>
        <v>0</v>
      </c>
      <c r="I583" s="10">
        <f t="shared" si="72"/>
        <v>0</v>
      </c>
      <c r="J583" s="10">
        <f t="shared" si="72"/>
        <v>0</v>
      </c>
      <c r="K583" s="10">
        <f t="shared" si="72"/>
        <v>0</v>
      </c>
      <c r="L583" s="15">
        <f t="shared" si="72"/>
        <v>0</v>
      </c>
      <c r="M583" s="10">
        <f t="shared" si="72"/>
        <v>0</v>
      </c>
      <c r="N583" s="10">
        <f t="shared" si="72"/>
        <v>0</v>
      </c>
      <c r="O583" s="10">
        <f t="shared" si="72"/>
        <v>0</v>
      </c>
      <c r="P583" s="12" t="e">
        <f>L583-#REF!</f>
        <v>#REF!</v>
      </c>
      <c r="Q583" s="1" t="e">
        <f>P583-'ВЕРНАЯ на АВГУСТ'!P583</f>
        <v>#REF!</v>
      </c>
    </row>
    <row r="584" spans="1:17">
      <c r="A584" s="266"/>
      <c r="B584" s="266"/>
      <c r="C584" s="9" t="s">
        <v>7</v>
      </c>
      <c r="D584" s="10">
        <f t="shared" si="68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  <c r="Q584" s="1" t="e">
        <f>P584-'ВЕРНАЯ на АВГУСТ'!P584</f>
        <v>#REF!</v>
      </c>
    </row>
    <row r="585" spans="1:17" ht="24">
      <c r="A585" s="266"/>
      <c r="B585" s="266"/>
      <c r="C585" s="9" t="s">
        <v>8</v>
      </c>
      <c r="D585" s="10">
        <f t="shared" si="68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  <c r="Q585" s="1" t="e">
        <f>P585-'ВЕРНАЯ на АВГУСТ'!P585</f>
        <v>#REF!</v>
      </c>
    </row>
    <row r="586" spans="1:17" ht="24">
      <c r="A586" s="266"/>
      <c r="B586" s="266"/>
      <c r="C586" s="9" t="s">
        <v>9</v>
      </c>
      <c r="D586" s="10">
        <f t="shared" si="68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  <c r="Q586" s="1" t="e">
        <f>P586-'ВЕРНАЯ на АВГУСТ'!P586</f>
        <v>#REF!</v>
      </c>
    </row>
    <row r="587" spans="1:17" ht="36">
      <c r="A587" s="266"/>
      <c r="B587" s="266"/>
      <c r="C587" s="9" t="s">
        <v>10</v>
      </c>
      <c r="D587" s="10">
        <f t="shared" si="68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  <c r="Q587" s="1" t="e">
        <f>P587-'ВЕРНАЯ на АВГУСТ'!P587</f>
        <v>#REF!</v>
      </c>
    </row>
    <row r="588" spans="1:17">
      <c r="A588" s="9"/>
      <c r="B588" s="9"/>
      <c r="C588" s="9"/>
      <c r="D588" s="10">
        <f t="shared" si="68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  <c r="Q588" s="1" t="e">
        <f>P588-'ВЕРНАЯ на АВГУСТ'!P588</f>
        <v>#REF!</v>
      </c>
    </row>
    <row r="589" spans="1:17">
      <c r="A589" s="266" t="s">
        <v>90</v>
      </c>
      <c r="B589" s="266" t="s">
        <v>21</v>
      </c>
      <c r="C589" s="4" t="s">
        <v>6</v>
      </c>
      <c r="D589" s="10">
        <f t="shared" si="68"/>
        <v>305811</v>
      </c>
      <c r="E589" s="10">
        <f>E590+E591+E592+E593+E594</f>
        <v>0</v>
      </c>
      <c r="F589" s="10">
        <f t="shared" ref="F589:O589" si="73">F590+F591+F592+F593+F594</f>
        <v>0</v>
      </c>
      <c r="G589" s="10">
        <f t="shared" si="73"/>
        <v>0</v>
      </c>
      <c r="H589" s="10">
        <f t="shared" si="73"/>
        <v>49042</v>
      </c>
      <c r="I589" s="10">
        <f t="shared" si="73"/>
        <v>47678.799999999996</v>
      </c>
      <c r="J589" s="10">
        <f t="shared" si="73"/>
        <v>47678.799999999996</v>
      </c>
      <c r="K589" s="10">
        <f t="shared" si="73"/>
        <v>46921.9</v>
      </c>
      <c r="L589" s="15">
        <f t="shared" si="73"/>
        <v>40836.1</v>
      </c>
      <c r="M589" s="10">
        <f t="shared" si="73"/>
        <v>36826.699999999997</v>
      </c>
      <c r="N589" s="10">
        <f t="shared" si="73"/>
        <v>36826.699999999997</v>
      </c>
      <c r="O589" s="10">
        <f t="shared" si="73"/>
        <v>0</v>
      </c>
      <c r="P589" s="12" t="e">
        <f>L589-#REF!</f>
        <v>#REF!</v>
      </c>
      <c r="Q589" s="1" t="e">
        <f>P589-'ВЕРНАЯ на АВГУСТ'!P589</f>
        <v>#REF!</v>
      </c>
    </row>
    <row r="590" spans="1:17">
      <c r="A590" s="266"/>
      <c r="B590" s="266"/>
      <c r="C590" s="4" t="s">
        <v>7</v>
      </c>
      <c r="D590" s="10">
        <f t="shared" si="68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  <c r="Q590" s="1" t="e">
        <f>P590-'ВЕРНАЯ на АВГУСТ'!P590</f>
        <v>#REF!</v>
      </c>
    </row>
    <row r="591" spans="1:17" ht="24">
      <c r="A591" s="266"/>
      <c r="B591" s="266"/>
      <c r="C591" s="4" t="s">
        <v>8</v>
      </c>
      <c r="D591" s="10">
        <f t="shared" si="68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  <c r="Q591" s="1" t="e">
        <f>P591-'ВЕРНАЯ на АВГУСТ'!P591</f>
        <v>#REF!</v>
      </c>
    </row>
    <row r="592" spans="1:17" ht="24">
      <c r="A592" s="266"/>
      <c r="B592" s="266"/>
      <c r="C592" s="4" t="s">
        <v>9</v>
      </c>
      <c r="D592" s="10">
        <f t="shared" si="68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  <c r="Q592" s="1" t="e">
        <f>P592-'ВЕРНАЯ на АВГУСТ'!P592</f>
        <v>#REF!</v>
      </c>
    </row>
    <row r="593" spans="1:17" ht="36">
      <c r="A593" s="266"/>
      <c r="B593" s="266"/>
      <c r="C593" s="4" t="s">
        <v>10</v>
      </c>
      <c r="D593" s="10">
        <f t="shared" si="68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  <c r="Q593" s="1" t="e">
        <f>P593-'ВЕРНАЯ на АВГУСТ'!P593</f>
        <v>#REF!</v>
      </c>
    </row>
    <row r="594" spans="1:17">
      <c r="A594" s="9"/>
      <c r="B594" s="9"/>
      <c r="C594" s="4"/>
      <c r="D594" s="10">
        <f t="shared" si="68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  <c r="Q594" s="1" t="e">
        <f>P594-'ВЕРНАЯ на АВГУСТ'!P594</f>
        <v>#REF!</v>
      </c>
    </row>
    <row r="595" spans="1:17">
      <c r="A595" s="266" t="s">
        <v>91</v>
      </c>
      <c r="B595" s="266" t="s">
        <v>92</v>
      </c>
      <c r="C595" s="9" t="s">
        <v>6</v>
      </c>
      <c r="D595" s="10">
        <f t="shared" si="68"/>
        <v>618380.30000000005</v>
      </c>
      <c r="E595" s="10">
        <f>E596+E597+E598+E599+E600</f>
        <v>0</v>
      </c>
      <c r="F595" s="10">
        <f t="shared" ref="F595:O595" si="74">F596+F597+F598+F599+F600</f>
        <v>0</v>
      </c>
      <c r="G595" s="10">
        <f t="shared" si="74"/>
        <v>0</v>
      </c>
      <c r="H595" s="10">
        <f t="shared" si="74"/>
        <v>400000</v>
      </c>
      <c r="I595" s="10">
        <f t="shared" si="74"/>
        <v>218380.3</v>
      </c>
      <c r="J595" s="10">
        <f t="shared" si="74"/>
        <v>0</v>
      </c>
      <c r="K595" s="10">
        <f t="shared" si="74"/>
        <v>0</v>
      </c>
      <c r="L595" s="15">
        <f t="shared" si="74"/>
        <v>0</v>
      </c>
      <c r="M595" s="10">
        <f t="shared" si="74"/>
        <v>0</v>
      </c>
      <c r="N595" s="10">
        <f t="shared" si="74"/>
        <v>0</v>
      </c>
      <c r="O595" s="10">
        <f t="shared" si="74"/>
        <v>0</v>
      </c>
      <c r="P595" s="12" t="e">
        <f>L595-#REF!</f>
        <v>#REF!</v>
      </c>
      <c r="Q595" s="1" t="e">
        <f>P595-'ВЕРНАЯ на АВГУСТ'!P595</f>
        <v>#REF!</v>
      </c>
    </row>
    <row r="596" spans="1:17">
      <c r="A596" s="266"/>
      <c r="B596" s="266"/>
      <c r="C596" s="9" t="s">
        <v>7</v>
      </c>
      <c r="D596" s="10">
        <f t="shared" si="68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  <c r="Q596" s="1" t="e">
        <f>P596-'ВЕРНАЯ на АВГУСТ'!P596</f>
        <v>#REF!</v>
      </c>
    </row>
    <row r="597" spans="1:17" ht="24">
      <c r="A597" s="266"/>
      <c r="B597" s="266"/>
      <c r="C597" s="9" t="s">
        <v>8</v>
      </c>
      <c r="D597" s="10">
        <f t="shared" si="68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  <c r="Q597" s="1" t="e">
        <f>P597-'ВЕРНАЯ на АВГУСТ'!P597</f>
        <v>#REF!</v>
      </c>
    </row>
    <row r="598" spans="1:17" ht="24">
      <c r="A598" s="266"/>
      <c r="B598" s="266"/>
      <c r="C598" s="9" t="s">
        <v>9</v>
      </c>
      <c r="D598" s="10">
        <f t="shared" si="68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  <c r="Q598" s="1" t="e">
        <f>P598-'ВЕРНАЯ на АВГУСТ'!P598</f>
        <v>#REF!</v>
      </c>
    </row>
    <row r="599" spans="1:17" ht="36">
      <c r="A599" s="266"/>
      <c r="B599" s="266"/>
      <c r="C599" s="9" t="s">
        <v>10</v>
      </c>
      <c r="D599" s="10">
        <f t="shared" si="68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  <c r="Q599" s="1" t="e">
        <f>P599-'ВЕРНАЯ на АВГУСТ'!P599</f>
        <v>#REF!</v>
      </c>
    </row>
    <row r="600" spans="1:17" ht="72">
      <c r="A600" s="266"/>
      <c r="B600" s="266"/>
      <c r="C600" s="9" t="s">
        <v>11</v>
      </c>
      <c r="D600" s="10">
        <f t="shared" si="68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  <c r="Q600" s="1" t="e">
        <f>P600-'ВЕРНАЯ на АВГУСТ'!P600</f>
        <v>#REF!</v>
      </c>
    </row>
    <row r="601" spans="1:17">
      <c r="A601" s="266" t="s">
        <v>93</v>
      </c>
      <c r="B601" s="266" t="s">
        <v>94</v>
      </c>
      <c r="C601" s="9" t="s">
        <v>6</v>
      </c>
      <c r="D601" s="10">
        <f t="shared" si="68"/>
        <v>26329.200000000001</v>
      </c>
      <c r="E601" s="10">
        <f>E602+E603+E604+E605+E606</f>
        <v>0</v>
      </c>
      <c r="F601" s="10">
        <f t="shared" ref="F601:O601" si="75">F602+F603+F604+F605+F606</f>
        <v>0</v>
      </c>
      <c r="G601" s="10">
        <f t="shared" si="75"/>
        <v>0</v>
      </c>
      <c r="H601" s="10">
        <f t="shared" si="75"/>
        <v>26329.200000000001</v>
      </c>
      <c r="I601" s="10">
        <f t="shared" si="75"/>
        <v>0</v>
      </c>
      <c r="J601" s="10">
        <f t="shared" si="75"/>
        <v>0</v>
      </c>
      <c r="K601" s="10">
        <f t="shared" si="75"/>
        <v>0</v>
      </c>
      <c r="L601" s="15">
        <f t="shared" si="75"/>
        <v>0</v>
      </c>
      <c r="M601" s="10">
        <f t="shared" si="75"/>
        <v>0</v>
      </c>
      <c r="N601" s="10">
        <f t="shared" si="75"/>
        <v>0</v>
      </c>
      <c r="O601" s="10">
        <f t="shared" si="75"/>
        <v>0</v>
      </c>
      <c r="P601" s="12" t="e">
        <f>L601-#REF!</f>
        <v>#REF!</v>
      </c>
      <c r="Q601" s="1" t="e">
        <f>P601-'ВЕРНАЯ на АВГУСТ'!P601</f>
        <v>#REF!</v>
      </c>
    </row>
    <row r="602" spans="1:17">
      <c r="A602" s="266"/>
      <c r="B602" s="266"/>
      <c r="C602" s="9" t="s">
        <v>7</v>
      </c>
      <c r="D602" s="10">
        <f t="shared" si="68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  <c r="Q602" s="1" t="e">
        <f>P602-'ВЕРНАЯ на АВГУСТ'!P602</f>
        <v>#REF!</v>
      </c>
    </row>
    <row r="603" spans="1:17" ht="24">
      <c r="A603" s="266"/>
      <c r="B603" s="266"/>
      <c r="C603" s="9" t="s">
        <v>8</v>
      </c>
      <c r="D603" s="10">
        <f t="shared" si="68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  <c r="Q603" s="1" t="e">
        <f>P603-'ВЕРНАЯ на АВГУСТ'!P603</f>
        <v>#REF!</v>
      </c>
    </row>
    <row r="604" spans="1:17" ht="24">
      <c r="A604" s="266"/>
      <c r="B604" s="266"/>
      <c r="C604" s="9" t="s">
        <v>9</v>
      </c>
      <c r="D604" s="10">
        <f t="shared" si="68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  <c r="Q604" s="1" t="e">
        <f>P604-'ВЕРНАЯ на АВГУСТ'!P604</f>
        <v>#REF!</v>
      </c>
    </row>
    <row r="605" spans="1:17" ht="36">
      <c r="A605" s="266"/>
      <c r="B605" s="266"/>
      <c r="C605" s="9" t="s">
        <v>10</v>
      </c>
      <c r="D605" s="10">
        <f t="shared" si="68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  <c r="Q605" s="1" t="e">
        <f>P605-'ВЕРНАЯ на АВГУСТ'!P605</f>
        <v>#REF!</v>
      </c>
    </row>
    <row r="606" spans="1:17">
      <c r="A606" s="9"/>
      <c r="B606" s="9"/>
      <c r="C606" s="9"/>
      <c r="D606" s="10">
        <f t="shared" si="68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  <c r="Q606" s="1" t="e">
        <f>P606-'ВЕРНАЯ на АВГУСТ'!P606</f>
        <v>#REF!</v>
      </c>
    </row>
    <row r="607" spans="1:17">
      <c r="A607" s="266" t="s">
        <v>95</v>
      </c>
      <c r="B607" s="266" t="s">
        <v>15</v>
      </c>
      <c r="C607" s="9" t="s">
        <v>6</v>
      </c>
      <c r="D607" s="10">
        <f t="shared" si="68"/>
        <v>146594.79999999999</v>
      </c>
      <c r="E607" s="10">
        <f>E608+E609+E610+E611+E612</f>
        <v>0</v>
      </c>
      <c r="F607" s="10">
        <f t="shared" ref="F607:O607" si="76">F608+F609+F610+F611+F612</f>
        <v>0</v>
      </c>
      <c r="G607" s="10">
        <f t="shared" si="76"/>
        <v>0</v>
      </c>
      <c r="H607" s="10">
        <f t="shared" si="76"/>
        <v>524.79999999999995</v>
      </c>
      <c r="I607" s="10">
        <f t="shared" si="76"/>
        <v>146070</v>
      </c>
      <c r="J607" s="10">
        <f t="shared" si="76"/>
        <v>0</v>
      </c>
      <c r="K607" s="10">
        <f t="shared" si="76"/>
        <v>0</v>
      </c>
      <c r="L607" s="15">
        <f t="shared" si="76"/>
        <v>0</v>
      </c>
      <c r="M607" s="10">
        <f t="shared" si="76"/>
        <v>0</v>
      </c>
      <c r="N607" s="10">
        <f t="shared" si="76"/>
        <v>0</v>
      </c>
      <c r="O607" s="10">
        <f t="shared" si="76"/>
        <v>0</v>
      </c>
      <c r="P607" s="12" t="e">
        <f>L607-#REF!</f>
        <v>#REF!</v>
      </c>
      <c r="Q607" s="1" t="e">
        <f>P607-'ВЕРНАЯ на АВГУСТ'!P607</f>
        <v>#REF!</v>
      </c>
    </row>
    <row r="608" spans="1:17">
      <c r="A608" s="266"/>
      <c r="B608" s="266"/>
      <c r="C608" s="9" t="s">
        <v>7</v>
      </c>
      <c r="D608" s="10">
        <f t="shared" si="68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  <c r="Q608" s="1" t="e">
        <f>P608-'ВЕРНАЯ на АВГУСТ'!P608</f>
        <v>#REF!</v>
      </c>
    </row>
    <row r="609" spans="1:17" ht="24">
      <c r="A609" s="266"/>
      <c r="B609" s="266"/>
      <c r="C609" s="9" t="s">
        <v>8</v>
      </c>
      <c r="D609" s="10">
        <f t="shared" si="68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  <c r="Q609" s="1" t="e">
        <f>P609-'ВЕРНАЯ на АВГУСТ'!P609</f>
        <v>#REF!</v>
      </c>
    </row>
    <row r="610" spans="1:17" ht="24">
      <c r="A610" s="266"/>
      <c r="B610" s="266"/>
      <c r="C610" s="9" t="s">
        <v>9</v>
      </c>
      <c r="D610" s="10">
        <f t="shared" si="68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  <c r="Q610" s="1" t="e">
        <f>P610-'ВЕРНАЯ на АВГУСТ'!P610</f>
        <v>#REF!</v>
      </c>
    </row>
    <row r="611" spans="1:17" ht="36">
      <c r="A611" s="266"/>
      <c r="B611" s="266"/>
      <c r="C611" s="9" t="s">
        <v>10</v>
      </c>
      <c r="D611" s="10">
        <f t="shared" si="68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  <c r="Q611" s="1" t="e">
        <f>P611-'ВЕРНАЯ на АВГУСТ'!P611</f>
        <v>#REF!</v>
      </c>
    </row>
    <row r="612" spans="1:17">
      <c r="A612" s="9"/>
      <c r="B612" s="9"/>
      <c r="C612" s="9"/>
      <c r="D612" s="10">
        <f t="shared" si="68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  <c r="Q612" s="1" t="e">
        <f>P612-'ВЕРНАЯ на АВГУСТ'!P612</f>
        <v>#REF!</v>
      </c>
    </row>
    <row r="613" spans="1:17">
      <c r="A613" s="266" t="s">
        <v>96</v>
      </c>
      <c r="B613" s="266" t="s">
        <v>21</v>
      </c>
      <c r="C613" s="9" t="s">
        <v>6</v>
      </c>
      <c r="D613" s="10">
        <f t="shared" si="68"/>
        <v>352</v>
      </c>
      <c r="E613" s="10">
        <f>E614+E615+E616+E617+E618</f>
        <v>0</v>
      </c>
      <c r="F613" s="10">
        <f t="shared" ref="F613:O613" si="77">F614+F615+F616+F617+F618</f>
        <v>0</v>
      </c>
      <c r="G613" s="10">
        <f t="shared" si="77"/>
        <v>0</v>
      </c>
      <c r="H613" s="10">
        <f t="shared" si="77"/>
        <v>0</v>
      </c>
      <c r="I613" s="10">
        <f t="shared" si="77"/>
        <v>352</v>
      </c>
      <c r="J613" s="10">
        <f t="shared" si="77"/>
        <v>0</v>
      </c>
      <c r="K613" s="10">
        <f t="shared" si="77"/>
        <v>0</v>
      </c>
      <c r="L613" s="15">
        <f t="shared" si="77"/>
        <v>0</v>
      </c>
      <c r="M613" s="10">
        <f t="shared" si="77"/>
        <v>0</v>
      </c>
      <c r="N613" s="10">
        <f t="shared" si="77"/>
        <v>0</v>
      </c>
      <c r="O613" s="10">
        <f t="shared" si="77"/>
        <v>0</v>
      </c>
      <c r="P613" s="12" t="e">
        <f>L613-#REF!</f>
        <v>#REF!</v>
      </c>
      <c r="Q613" s="1" t="e">
        <f>P613-'ВЕРНАЯ на АВГУСТ'!P613</f>
        <v>#REF!</v>
      </c>
    </row>
    <row r="614" spans="1:17">
      <c r="A614" s="266"/>
      <c r="B614" s="266"/>
      <c r="C614" s="9" t="s">
        <v>7</v>
      </c>
      <c r="D614" s="10">
        <f t="shared" si="68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  <c r="Q614" s="1" t="e">
        <f>P614-'ВЕРНАЯ на АВГУСТ'!P614</f>
        <v>#REF!</v>
      </c>
    </row>
    <row r="615" spans="1:17" ht="24">
      <c r="A615" s="266"/>
      <c r="B615" s="266"/>
      <c r="C615" s="9" t="s">
        <v>8</v>
      </c>
      <c r="D615" s="10">
        <f t="shared" si="68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  <c r="Q615" s="1" t="e">
        <f>P615-'ВЕРНАЯ на АВГУСТ'!P615</f>
        <v>#REF!</v>
      </c>
    </row>
    <row r="616" spans="1:17" ht="24">
      <c r="A616" s="266"/>
      <c r="B616" s="266"/>
      <c r="C616" s="9" t="s">
        <v>9</v>
      </c>
      <c r="D616" s="10">
        <f t="shared" si="68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  <c r="Q616" s="1" t="e">
        <f>P616-'ВЕРНАЯ на АВГУСТ'!P616</f>
        <v>#REF!</v>
      </c>
    </row>
    <row r="617" spans="1:17" ht="36">
      <c r="A617" s="266"/>
      <c r="B617" s="266"/>
      <c r="C617" s="9" t="s">
        <v>10</v>
      </c>
      <c r="D617" s="10">
        <f t="shared" si="68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  <c r="Q617" s="1" t="e">
        <f>P617-'ВЕРНАЯ на АВГУСТ'!P617</f>
        <v>#REF!</v>
      </c>
    </row>
    <row r="618" spans="1:17">
      <c r="A618" s="9"/>
      <c r="B618" s="9"/>
      <c r="C618" s="9"/>
      <c r="D618" s="10">
        <f t="shared" si="68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  <c r="Q618" s="1" t="e">
        <f>P618-'ВЕРНАЯ на АВГУСТ'!P618</f>
        <v>#REF!</v>
      </c>
    </row>
    <row r="619" spans="1:17">
      <c r="A619" s="266" t="s">
        <v>97</v>
      </c>
      <c r="B619" s="266" t="s">
        <v>21</v>
      </c>
      <c r="C619" s="9" t="s">
        <v>6</v>
      </c>
      <c r="D619" s="10">
        <f t="shared" si="68"/>
        <v>2664.4</v>
      </c>
      <c r="E619" s="10">
        <f>E620+E621+E622+E623+E624</f>
        <v>0</v>
      </c>
      <c r="F619" s="10">
        <f t="shared" ref="F619:O619" si="78">F620+F621+F622+F623+F624</f>
        <v>0</v>
      </c>
      <c r="G619" s="10">
        <f t="shared" si="78"/>
        <v>0</v>
      </c>
      <c r="H619" s="10">
        <f t="shared" si="78"/>
        <v>0</v>
      </c>
      <c r="I619" s="10">
        <f t="shared" si="78"/>
        <v>2664.4</v>
      </c>
      <c r="J619" s="10">
        <f t="shared" si="78"/>
        <v>0</v>
      </c>
      <c r="K619" s="10">
        <f t="shared" si="78"/>
        <v>0</v>
      </c>
      <c r="L619" s="15">
        <f t="shared" si="78"/>
        <v>0</v>
      </c>
      <c r="M619" s="10">
        <f t="shared" si="78"/>
        <v>0</v>
      </c>
      <c r="N619" s="10">
        <f t="shared" si="78"/>
        <v>0</v>
      </c>
      <c r="O619" s="10">
        <f t="shared" si="78"/>
        <v>0</v>
      </c>
      <c r="P619" s="12" t="e">
        <f>L619-#REF!</f>
        <v>#REF!</v>
      </c>
      <c r="Q619" s="1" t="e">
        <f>P619-'ВЕРНАЯ на АВГУСТ'!P619</f>
        <v>#REF!</v>
      </c>
    </row>
    <row r="620" spans="1:17">
      <c r="A620" s="266"/>
      <c r="B620" s="266"/>
      <c r="C620" s="9" t="s">
        <v>7</v>
      </c>
      <c r="D620" s="10">
        <f t="shared" si="68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  <c r="Q620" s="1" t="e">
        <f>P620-'ВЕРНАЯ на АВГУСТ'!P620</f>
        <v>#REF!</v>
      </c>
    </row>
    <row r="621" spans="1:17" ht="24">
      <c r="A621" s="266"/>
      <c r="B621" s="266"/>
      <c r="C621" s="9" t="s">
        <v>8</v>
      </c>
      <c r="D621" s="10">
        <f t="shared" si="68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  <c r="Q621" s="1" t="e">
        <f>P621-'ВЕРНАЯ на АВГУСТ'!P621</f>
        <v>#REF!</v>
      </c>
    </row>
    <row r="622" spans="1:17" ht="24">
      <c r="A622" s="266"/>
      <c r="B622" s="266"/>
      <c r="C622" s="9" t="s">
        <v>9</v>
      </c>
      <c r="D622" s="10">
        <f t="shared" si="68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  <c r="Q622" s="1" t="e">
        <f>P622-'ВЕРНАЯ на АВГУСТ'!P622</f>
        <v>#REF!</v>
      </c>
    </row>
    <row r="623" spans="1:17" ht="36">
      <c r="A623" s="266"/>
      <c r="B623" s="266"/>
      <c r="C623" s="9" t="s">
        <v>10</v>
      </c>
      <c r="D623" s="10">
        <f t="shared" si="68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  <c r="Q623" s="1" t="e">
        <f>P623-'ВЕРНАЯ на АВГУСТ'!P623</f>
        <v>#REF!</v>
      </c>
    </row>
    <row r="624" spans="1:17">
      <c r="A624" s="9"/>
      <c r="B624" s="9"/>
      <c r="C624" s="9"/>
      <c r="D624" s="10">
        <f t="shared" si="68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  <c r="Q624" s="1" t="e">
        <f>P624-'ВЕРНАЯ на АВГУСТ'!P624</f>
        <v>#REF!</v>
      </c>
    </row>
    <row r="625" spans="1:17" ht="15" customHeight="1">
      <c r="A625" s="272" t="s">
        <v>98</v>
      </c>
      <c r="B625" s="266"/>
      <c r="C625" s="9" t="s">
        <v>6</v>
      </c>
      <c r="D625" s="20">
        <f t="shared" si="68"/>
        <v>277752.89999999997</v>
      </c>
      <c r="E625" s="10">
        <f t="shared" ref="E625:O629" si="79">E632+E638</f>
        <v>0</v>
      </c>
      <c r="F625" s="10">
        <f t="shared" si="79"/>
        <v>0</v>
      </c>
      <c r="G625" s="10">
        <f t="shared" si="79"/>
        <v>0</v>
      </c>
      <c r="H625" s="10">
        <f t="shared" si="79"/>
        <v>322.89999999999998</v>
      </c>
      <c r="I625" s="10">
        <f t="shared" si="79"/>
        <v>5500</v>
      </c>
      <c r="J625" s="10">
        <f t="shared" si="79"/>
        <v>4436.2</v>
      </c>
      <c r="K625" s="10">
        <f t="shared" si="79"/>
        <v>27000</v>
      </c>
      <c r="L625" s="20">
        <f>L632+L638+L643</f>
        <v>240493.8</v>
      </c>
      <c r="M625" s="10">
        <f t="shared" si="79"/>
        <v>0</v>
      </c>
      <c r="N625" s="10">
        <f t="shared" si="79"/>
        <v>0</v>
      </c>
      <c r="O625" s="10">
        <f t="shared" si="79"/>
        <v>0</v>
      </c>
      <c r="P625" s="12" t="e">
        <f>L625-#REF!</f>
        <v>#REF!</v>
      </c>
      <c r="Q625" s="1" t="e">
        <f>P625-'ВЕРНАЯ на АВГУСТ'!P625</f>
        <v>#REF!</v>
      </c>
    </row>
    <row r="626" spans="1:17">
      <c r="A626" s="273"/>
      <c r="B626" s="266"/>
      <c r="C626" s="9" t="s">
        <v>7</v>
      </c>
      <c r="D626" s="20">
        <f t="shared" ref="D626:D665" si="80">SUM(E626:O626)</f>
        <v>277752.89999999997</v>
      </c>
      <c r="E626" s="10">
        <f t="shared" si="79"/>
        <v>0</v>
      </c>
      <c r="F626" s="10">
        <f t="shared" si="79"/>
        <v>0</v>
      </c>
      <c r="G626" s="10">
        <f t="shared" si="79"/>
        <v>0</v>
      </c>
      <c r="H626" s="10">
        <f t="shared" si="79"/>
        <v>322.89999999999998</v>
      </c>
      <c r="I626" s="10">
        <f t="shared" si="79"/>
        <v>5500</v>
      </c>
      <c r="J626" s="10">
        <f t="shared" si="79"/>
        <v>4436.2</v>
      </c>
      <c r="K626" s="10">
        <f t="shared" si="79"/>
        <v>27000</v>
      </c>
      <c r="L626" s="20">
        <f t="shared" ref="L626:L629" si="81">L633+L639+L644</f>
        <v>240493.8</v>
      </c>
      <c r="M626" s="10">
        <f t="shared" si="79"/>
        <v>0</v>
      </c>
      <c r="N626" s="10">
        <f t="shared" si="79"/>
        <v>0</v>
      </c>
      <c r="O626" s="10">
        <f t="shared" si="79"/>
        <v>0</v>
      </c>
      <c r="P626" s="12" t="e">
        <f>L626-#REF!</f>
        <v>#REF!</v>
      </c>
      <c r="Q626" s="1" t="e">
        <f>P626-'ВЕРНАЯ на АВГУСТ'!P626</f>
        <v>#REF!</v>
      </c>
    </row>
    <row r="627" spans="1:17" ht="24">
      <c r="A627" s="273"/>
      <c r="B627" s="266"/>
      <c r="C627" s="9" t="s">
        <v>8</v>
      </c>
      <c r="D627" s="10">
        <f t="shared" si="80"/>
        <v>0</v>
      </c>
      <c r="E627" s="10">
        <f t="shared" si="79"/>
        <v>0</v>
      </c>
      <c r="F627" s="10">
        <f t="shared" si="79"/>
        <v>0</v>
      </c>
      <c r="G627" s="10">
        <f t="shared" si="79"/>
        <v>0</v>
      </c>
      <c r="H627" s="10">
        <f t="shared" si="79"/>
        <v>0</v>
      </c>
      <c r="I627" s="10">
        <f t="shared" si="79"/>
        <v>0</v>
      </c>
      <c r="J627" s="10">
        <f t="shared" si="79"/>
        <v>0</v>
      </c>
      <c r="K627" s="10">
        <f t="shared" si="79"/>
        <v>0</v>
      </c>
      <c r="L627" s="15">
        <f t="shared" si="81"/>
        <v>0</v>
      </c>
      <c r="M627" s="10">
        <f t="shared" si="79"/>
        <v>0</v>
      </c>
      <c r="N627" s="10">
        <f t="shared" si="79"/>
        <v>0</v>
      </c>
      <c r="O627" s="10">
        <f t="shared" si="79"/>
        <v>0</v>
      </c>
      <c r="P627" s="12" t="e">
        <f>L627-#REF!</f>
        <v>#REF!</v>
      </c>
      <c r="Q627" s="1" t="e">
        <f>P627-'ВЕРНАЯ на АВГУСТ'!P627</f>
        <v>#REF!</v>
      </c>
    </row>
    <row r="628" spans="1:17" ht="24">
      <c r="A628" s="273"/>
      <c r="B628" s="266"/>
      <c r="C628" s="9" t="s">
        <v>9</v>
      </c>
      <c r="D628" s="10">
        <f t="shared" si="80"/>
        <v>0</v>
      </c>
      <c r="E628" s="10">
        <f t="shared" si="79"/>
        <v>0</v>
      </c>
      <c r="F628" s="10">
        <f t="shared" si="79"/>
        <v>0</v>
      </c>
      <c r="G628" s="10">
        <f t="shared" si="79"/>
        <v>0</v>
      </c>
      <c r="H628" s="10">
        <f t="shared" si="79"/>
        <v>0</v>
      </c>
      <c r="I628" s="10">
        <f t="shared" si="79"/>
        <v>0</v>
      </c>
      <c r="J628" s="10">
        <f t="shared" si="79"/>
        <v>0</v>
      </c>
      <c r="K628" s="10">
        <f t="shared" si="79"/>
        <v>0</v>
      </c>
      <c r="L628" s="15">
        <f t="shared" si="81"/>
        <v>0</v>
      </c>
      <c r="M628" s="10">
        <f t="shared" si="79"/>
        <v>0</v>
      </c>
      <c r="N628" s="10">
        <f t="shared" si="79"/>
        <v>0</v>
      </c>
      <c r="O628" s="10">
        <f t="shared" si="79"/>
        <v>0</v>
      </c>
      <c r="P628" s="12" t="e">
        <f>L628-#REF!</f>
        <v>#REF!</v>
      </c>
      <c r="Q628" s="1" t="e">
        <f>P628-'ВЕРНАЯ на АВГУСТ'!P628</f>
        <v>#REF!</v>
      </c>
    </row>
    <row r="629" spans="1:17" ht="36">
      <c r="A629" s="273"/>
      <c r="B629" s="266"/>
      <c r="C629" s="9" t="s">
        <v>10</v>
      </c>
      <c r="D629" s="10">
        <f t="shared" si="80"/>
        <v>0</v>
      </c>
      <c r="E629" s="10">
        <f t="shared" si="79"/>
        <v>0</v>
      </c>
      <c r="F629" s="10">
        <f t="shared" si="79"/>
        <v>0</v>
      </c>
      <c r="G629" s="10">
        <f t="shared" si="79"/>
        <v>0</v>
      </c>
      <c r="H629" s="10">
        <f t="shared" si="79"/>
        <v>0</v>
      </c>
      <c r="I629" s="10">
        <f t="shared" si="79"/>
        <v>0</v>
      </c>
      <c r="J629" s="10">
        <f t="shared" si="79"/>
        <v>0</v>
      </c>
      <c r="K629" s="10">
        <f t="shared" si="79"/>
        <v>0</v>
      </c>
      <c r="L629" s="15">
        <f t="shared" si="81"/>
        <v>0</v>
      </c>
      <c r="M629" s="10">
        <f t="shared" si="79"/>
        <v>0</v>
      </c>
      <c r="N629" s="10">
        <f t="shared" si="79"/>
        <v>0</v>
      </c>
      <c r="O629" s="10">
        <f t="shared" si="79"/>
        <v>0</v>
      </c>
      <c r="P629" s="12" t="e">
        <f>L629-#REF!</f>
        <v>#REF!</v>
      </c>
      <c r="Q629" s="1" t="e">
        <f>P629-'ВЕРНАЯ на АВГУСТ'!P629</f>
        <v>#REF!</v>
      </c>
    </row>
    <row r="630" spans="1:17" hidden="1">
      <c r="A630" s="2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  <c r="Q630" s="1" t="e">
        <f>P630-'ВЕРНАЯ на АВГУСТ'!P630</f>
        <v>#REF!</v>
      </c>
    </row>
    <row r="631" spans="1:17">
      <c r="A631" s="2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  <c r="Q631" s="1" t="e">
        <f>P631-'ВЕРНАЯ на АВГУСТ'!P631</f>
        <v>#REF!</v>
      </c>
    </row>
    <row r="632" spans="1:17">
      <c r="A632" s="273"/>
      <c r="B632" s="266" t="s">
        <v>87</v>
      </c>
      <c r="C632" s="9" t="s">
        <v>6</v>
      </c>
      <c r="D632" s="10">
        <f t="shared" si="80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  <c r="Q632" s="1" t="e">
        <f>P632-'ВЕРНАЯ на АВГУСТ'!P632</f>
        <v>#REF!</v>
      </c>
    </row>
    <row r="633" spans="1:17">
      <c r="A633" s="273"/>
      <c r="B633" s="266"/>
      <c r="C633" s="9" t="s">
        <v>7</v>
      </c>
      <c r="D633" s="10">
        <f t="shared" si="80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  <c r="Q633" s="1" t="e">
        <f>P633-'ВЕРНАЯ на АВГУСТ'!P633</f>
        <v>#REF!</v>
      </c>
    </row>
    <row r="634" spans="1:17" ht="24">
      <c r="A634" s="273"/>
      <c r="B634" s="266"/>
      <c r="C634" s="9" t="s">
        <v>8</v>
      </c>
      <c r="D634" s="10">
        <f t="shared" si="80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  <c r="Q634" s="1" t="e">
        <f>P634-'ВЕРНАЯ на АВГУСТ'!P634</f>
        <v>#REF!</v>
      </c>
    </row>
    <row r="635" spans="1:17" ht="24">
      <c r="A635" s="273"/>
      <c r="B635" s="266"/>
      <c r="C635" s="9" t="s">
        <v>9</v>
      </c>
      <c r="D635" s="10">
        <f t="shared" si="80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  <c r="Q635" s="1" t="e">
        <f>P635-'ВЕРНАЯ на АВГУСТ'!P635</f>
        <v>#REF!</v>
      </c>
    </row>
    <row r="636" spans="1:17" ht="36">
      <c r="A636" s="273"/>
      <c r="B636" s="266"/>
      <c r="C636" s="9" t="s">
        <v>10</v>
      </c>
      <c r="D636" s="10">
        <f t="shared" si="80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  <c r="Q636" s="1" t="e">
        <f>P636-'ВЕРНАЯ на АВГУСТ'!P636</f>
        <v>#REF!</v>
      </c>
    </row>
    <row r="637" spans="1:17">
      <c r="A637" s="273"/>
      <c r="B637" s="9"/>
      <c r="C637" s="9"/>
      <c r="D637" s="10">
        <f t="shared" si="80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  <c r="Q637" s="1" t="e">
        <f>P637-'ВЕРНАЯ на АВГУСТ'!P637</f>
        <v>#REF!</v>
      </c>
    </row>
    <row r="638" spans="1:17">
      <c r="A638" s="273"/>
      <c r="B638" s="266" t="s">
        <v>17</v>
      </c>
      <c r="C638" s="9" t="s">
        <v>6</v>
      </c>
      <c r="D638" s="20">
        <f t="shared" si="80"/>
        <v>271930</v>
      </c>
      <c r="E638" s="10">
        <f>E639+E640+E641+E642</f>
        <v>0</v>
      </c>
      <c r="F638" s="10">
        <f t="shared" ref="F638:O638" si="82">F639+F640+F641+F642</f>
        <v>0</v>
      </c>
      <c r="G638" s="10">
        <f t="shared" si="82"/>
        <v>0</v>
      </c>
      <c r="H638" s="10">
        <f t="shared" si="82"/>
        <v>0</v>
      </c>
      <c r="I638" s="10">
        <f t="shared" si="82"/>
        <v>0</v>
      </c>
      <c r="J638" s="10">
        <f t="shared" si="82"/>
        <v>4436.2</v>
      </c>
      <c r="K638" s="10">
        <f t="shared" si="82"/>
        <v>27000</v>
      </c>
      <c r="L638" s="20">
        <f t="shared" si="82"/>
        <v>240493.8</v>
      </c>
      <c r="M638" s="10">
        <f t="shared" si="82"/>
        <v>0</v>
      </c>
      <c r="N638" s="10">
        <f t="shared" si="82"/>
        <v>0</v>
      </c>
      <c r="O638" s="10">
        <f t="shared" si="82"/>
        <v>0</v>
      </c>
      <c r="P638" s="24" t="e">
        <f>L638-#REF!</f>
        <v>#REF!</v>
      </c>
      <c r="Q638" s="1" t="e">
        <f>P638-'ВЕРНАЯ на АВГУСТ'!P638</f>
        <v>#REF!</v>
      </c>
    </row>
    <row r="639" spans="1:17">
      <c r="A639" s="273"/>
      <c r="B639" s="266"/>
      <c r="C639" s="9" t="s">
        <v>7</v>
      </c>
      <c r="D639" s="20">
        <f t="shared" si="80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</f>
        <v>240493.8</v>
      </c>
      <c r="M639" s="10">
        <v>0</v>
      </c>
      <c r="N639" s="10">
        <v>0</v>
      </c>
      <c r="O639" s="10">
        <v>0</v>
      </c>
      <c r="P639" s="24" t="e">
        <f>L639-#REF!</f>
        <v>#REF!</v>
      </c>
      <c r="Q639" s="1" t="e">
        <f>P639-'ВЕРНАЯ на АВГУСТ'!P639</f>
        <v>#REF!</v>
      </c>
    </row>
    <row r="640" spans="1:17" ht="24">
      <c r="A640" s="273"/>
      <c r="B640" s="266"/>
      <c r="C640" s="9" t="s">
        <v>8</v>
      </c>
      <c r="D640" s="10">
        <f t="shared" si="80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  <c r="Q640" s="1" t="e">
        <f>P640-'ВЕРНАЯ на АВГУСТ'!P640</f>
        <v>#REF!</v>
      </c>
    </row>
    <row r="641" spans="1:17" ht="24">
      <c r="A641" s="273"/>
      <c r="B641" s="266"/>
      <c r="C641" s="9" t="s">
        <v>9</v>
      </c>
      <c r="D641" s="10">
        <f t="shared" si="80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  <c r="Q641" s="1" t="e">
        <f>P641-'ВЕРНАЯ на АВГУСТ'!P641</f>
        <v>#REF!</v>
      </c>
    </row>
    <row r="642" spans="1:17" ht="36">
      <c r="A642" s="273"/>
      <c r="B642" s="266"/>
      <c r="C642" s="9" t="s">
        <v>10</v>
      </c>
      <c r="D642" s="10">
        <f t="shared" si="80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  <c r="Q642" s="1" t="e">
        <f>P642-'ВЕРНАЯ на АВГУСТ'!P642</f>
        <v>#REF!</v>
      </c>
    </row>
    <row r="643" spans="1:17" hidden="1">
      <c r="A643" s="273"/>
      <c r="B643" s="266" t="s">
        <v>13</v>
      </c>
      <c r="C643" s="9" t="s">
        <v>6</v>
      </c>
      <c r="D643" s="20">
        <f t="shared" si="80"/>
        <v>0</v>
      </c>
      <c r="E643" s="10">
        <f>E644+E645+E646+E647</f>
        <v>0</v>
      </c>
      <c r="F643" s="10">
        <f t="shared" ref="F643:O643" si="83">F644+F645+F646+F647</f>
        <v>0</v>
      </c>
      <c r="G643" s="10">
        <f t="shared" si="83"/>
        <v>0</v>
      </c>
      <c r="H643" s="10">
        <f t="shared" si="83"/>
        <v>0</v>
      </c>
      <c r="I643" s="10">
        <f t="shared" si="83"/>
        <v>0</v>
      </c>
      <c r="J643" s="10">
        <f t="shared" si="83"/>
        <v>0</v>
      </c>
      <c r="K643" s="10">
        <f t="shared" si="83"/>
        <v>0</v>
      </c>
      <c r="L643" s="20">
        <f t="shared" si="83"/>
        <v>0</v>
      </c>
      <c r="M643" s="10">
        <f t="shared" si="83"/>
        <v>0</v>
      </c>
      <c r="N643" s="10">
        <f t="shared" si="83"/>
        <v>0</v>
      </c>
      <c r="O643" s="10">
        <f t="shared" si="83"/>
        <v>0</v>
      </c>
      <c r="P643" s="22" t="e">
        <f>L643-#REF!</f>
        <v>#REF!</v>
      </c>
      <c r="Q643" s="1" t="e">
        <f>P643-'ВЕРНАЯ на АВГУСТ'!P643</f>
        <v>#REF!</v>
      </c>
    </row>
    <row r="644" spans="1:17" hidden="1">
      <c r="A644" s="273"/>
      <c r="B644" s="266"/>
      <c r="C644" s="9" t="s">
        <v>7</v>
      </c>
      <c r="D644" s="20">
        <f t="shared" si="80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  <c r="Q644" s="1" t="e">
        <f>P644-'ВЕРНАЯ на АВГУСТ'!P644</f>
        <v>#REF!</v>
      </c>
    </row>
    <row r="645" spans="1:17" ht="24" hidden="1">
      <c r="A645" s="273"/>
      <c r="B645" s="266"/>
      <c r="C645" s="9" t="s">
        <v>8</v>
      </c>
      <c r="D645" s="10">
        <f t="shared" si="80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  <c r="Q645" s="1" t="e">
        <f>P645-'ВЕРНАЯ на АВГУСТ'!P645</f>
        <v>#REF!</v>
      </c>
    </row>
    <row r="646" spans="1:17" ht="24" hidden="1">
      <c r="A646" s="273"/>
      <c r="B646" s="266"/>
      <c r="C646" s="9" t="s">
        <v>9</v>
      </c>
      <c r="D646" s="10">
        <f t="shared" si="80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  <c r="Q646" s="1" t="e">
        <f>P646-'ВЕРНАЯ на АВГУСТ'!P646</f>
        <v>#REF!</v>
      </c>
    </row>
    <row r="647" spans="1:17" ht="36" hidden="1">
      <c r="A647" s="274"/>
      <c r="B647" s="266"/>
      <c r="C647" s="9" t="s">
        <v>10</v>
      </c>
      <c r="D647" s="10">
        <f t="shared" si="80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  <c r="Q647" s="1" t="e">
        <f>P647-'ВЕРНАЯ на АВГУСТ'!P647</f>
        <v>#REF!</v>
      </c>
    </row>
    <row r="648" spans="1:17" ht="21" customHeight="1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  <c r="Q648" s="1" t="e">
        <f>P648-'ВЕРНАЯ на АВГУСТ'!P648</f>
        <v>#REF!</v>
      </c>
    </row>
    <row r="649" spans="1:17">
      <c r="A649" s="266" t="s">
        <v>99</v>
      </c>
      <c r="B649" s="266" t="s">
        <v>13</v>
      </c>
      <c r="C649" s="9" t="s">
        <v>6</v>
      </c>
      <c r="D649" s="10">
        <f t="shared" si="80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  <c r="Q649" s="1" t="e">
        <f>P649-'ВЕРНАЯ на АВГУСТ'!P649</f>
        <v>#REF!</v>
      </c>
    </row>
    <row r="650" spans="1:17">
      <c r="A650" s="266"/>
      <c r="B650" s="266"/>
      <c r="C650" s="9" t="s">
        <v>7</v>
      </c>
      <c r="D650" s="10">
        <f t="shared" si="80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  <c r="Q650" s="1" t="e">
        <f>P650-'ВЕРНАЯ на АВГУСТ'!P650</f>
        <v>#REF!</v>
      </c>
    </row>
    <row r="651" spans="1:17" ht="24">
      <c r="A651" s="266"/>
      <c r="B651" s="266"/>
      <c r="C651" s="9" t="s">
        <v>8</v>
      </c>
      <c r="D651" s="10">
        <f t="shared" si="80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  <c r="Q651" s="1" t="e">
        <f>P651-'ВЕРНАЯ на АВГУСТ'!P651</f>
        <v>#REF!</v>
      </c>
    </row>
    <row r="652" spans="1:17" ht="24">
      <c r="A652" s="266"/>
      <c r="B652" s="266"/>
      <c r="C652" s="9" t="s">
        <v>9</v>
      </c>
      <c r="D652" s="10">
        <f t="shared" si="80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  <c r="Q652" s="1" t="e">
        <f>P652-'ВЕРНАЯ на АВГУСТ'!P652</f>
        <v>#REF!</v>
      </c>
    </row>
    <row r="653" spans="1:17" ht="36">
      <c r="A653" s="266"/>
      <c r="B653" s="266"/>
      <c r="C653" s="9" t="s">
        <v>10</v>
      </c>
      <c r="D653" s="10">
        <f t="shared" si="80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  <c r="Q653" s="1" t="e">
        <f>P653-'ВЕРНАЯ на АВГУСТ'!P653</f>
        <v>#REF!</v>
      </c>
    </row>
    <row r="654" spans="1:17">
      <c r="A654" s="9"/>
      <c r="B654" s="9"/>
      <c r="C654" s="9"/>
      <c r="D654" s="10">
        <f t="shared" si="80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  <c r="Q654" s="1" t="e">
        <f>P654-'ВЕРНАЯ на АВГУСТ'!P654</f>
        <v>#REF!</v>
      </c>
    </row>
    <row r="655" spans="1:17">
      <c r="A655" s="266" t="s">
        <v>100</v>
      </c>
      <c r="B655" s="266" t="s">
        <v>13</v>
      </c>
      <c r="C655" s="9" t="s">
        <v>6</v>
      </c>
      <c r="D655" s="10">
        <f t="shared" si="80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  <c r="Q655" s="1" t="e">
        <f>P655-'ВЕРНАЯ на АВГУСТ'!P655</f>
        <v>#REF!</v>
      </c>
    </row>
    <row r="656" spans="1:17">
      <c r="A656" s="266"/>
      <c r="B656" s="266"/>
      <c r="C656" s="9" t="s">
        <v>7</v>
      </c>
      <c r="D656" s="10">
        <f t="shared" si="80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  <c r="Q656" s="1" t="e">
        <f>P656-'ВЕРНАЯ на АВГУСТ'!P656</f>
        <v>#REF!</v>
      </c>
    </row>
    <row r="657" spans="1:17" ht="24">
      <c r="A657" s="266"/>
      <c r="B657" s="266"/>
      <c r="C657" s="9" t="s">
        <v>8</v>
      </c>
      <c r="D657" s="10">
        <f t="shared" si="80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  <c r="Q657" s="1" t="e">
        <f>P657-'ВЕРНАЯ на АВГУСТ'!P657</f>
        <v>#REF!</v>
      </c>
    </row>
    <row r="658" spans="1:17" ht="24">
      <c r="A658" s="266"/>
      <c r="B658" s="266"/>
      <c r="C658" s="9" t="s">
        <v>9</v>
      </c>
      <c r="D658" s="10">
        <f t="shared" si="80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  <c r="Q658" s="1" t="e">
        <f>P658-'ВЕРНАЯ на АВГУСТ'!P658</f>
        <v>#REF!</v>
      </c>
    </row>
    <row r="659" spans="1:17" ht="36">
      <c r="A659" s="266"/>
      <c r="B659" s="266"/>
      <c r="C659" s="9" t="s">
        <v>10</v>
      </c>
      <c r="D659" s="10">
        <f t="shared" si="80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  <c r="Q659" s="1" t="e">
        <f>P659-'ВЕРНАЯ на АВГУСТ'!P659</f>
        <v>#REF!</v>
      </c>
    </row>
    <row r="660" spans="1:17">
      <c r="A660" s="9"/>
      <c r="B660" s="9"/>
      <c r="C660" s="9"/>
      <c r="D660" s="10">
        <f t="shared" si="80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  <c r="Q660" s="1" t="e">
        <f>P660-'ВЕРНАЯ на АВГУСТ'!P660</f>
        <v>#REF!</v>
      </c>
    </row>
    <row r="661" spans="1:17">
      <c r="A661" s="266" t="s">
        <v>101</v>
      </c>
      <c r="B661" s="266"/>
      <c r="C661" s="9" t="s">
        <v>6</v>
      </c>
      <c r="D661" s="10">
        <f t="shared" si="80"/>
        <v>98434.6</v>
      </c>
      <c r="E661" s="10">
        <f t="shared" ref="D661:O666" si="84">E668+E674</f>
        <v>0</v>
      </c>
      <c r="F661" s="10">
        <f t="shared" si="84"/>
        <v>0</v>
      </c>
      <c r="G661" s="10">
        <f t="shared" si="84"/>
        <v>0</v>
      </c>
      <c r="H661" s="10">
        <f t="shared" si="84"/>
        <v>0</v>
      </c>
      <c r="I661" s="10">
        <f t="shared" si="84"/>
        <v>0</v>
      </c>
      <c r="J661" s="10">
        <f t="shared" si="84"/>
        <v>28200</v>
      </c>
      <c r="K661" s="10">
        <f t="shared" si="84"/>
        <v>0</v>
      </c>
      <c r="L661" s="15">
        <f t="shared" si="84"/>
        <v>70234.600000000006</v>
      </c>
      <c r="M661" s="10">
        <f t="shared" si="84"/>
        <v>0</v>
      </c>
      <c r="N661" s="10">
        <f t="shared" si="84"/>
        <v>0</v>
      </c>
      <c r="O661" s="10">
        <f t="shared" si="84"/>
        <v>0</v>
      </c>
      <c r="P661" s="12" t="e">
        <f>L661-#REF!</f>
        <v>#REF!</v>
      </c>
      <c r="Q661" s="1" t="e">
        <f>P661-'ВЕРНАЯ на АВГУСТ'!P661</f>
        <v>#REF!</v>
      </c>
    </row>
    <row r="662" spans="1:17">
      <c r="A662" s="266"/>
      <c r="B662" s="266"/>
      <c r="C662" s="9" t="s">
        <v>7</v>
      </c>
      <c r="D662" s="10">
        <f t="shared" si="80"/>
        <v>28200</v>
      </c>
      <c r="E662" s="10">
        <f t="shared" si="84"/>
        <v>0</v>
      </c>
      <c r="F662" s="10">
        <f t="shared" si="84"/>
        <v>0</v>
      </c>
      <c r="G662" s="10">
        <f t="shared" si="84"/>
        <v>0</v>
      </c>
      <c r="H662" s="10">
        <f t="shared" si="84"/>
        <v>0</v>
      </c>
      <c r="I662" s="10">
        <f t="shared" si="84"/>
        <v>0</v>
      </c>
      <c r="J662" s="10">
        <f t="shared" si="84"/>
        <v>28200</v>
      </c>
      <c r="K662" s="10">
        <f t="shared" si="84"/>
        <v>0</v>
      </c>
      <c r="L662" s="15">
        <f t="shared" si="84"/>
        <v>0</v>
      </c>
      <c r="M662" s="10">
        <f t="shared" si="84"/>
        <v>0</v>
      </c>
      <c r="N662" s="10">
        <f t="shared" si="84"/>
        <v>0</v>
      </c>
      <c r="O662" s="10">
        <f t="shared" si="84"/>
        <v>0</v>
      </c>
      <c r="P662" s="12" t="e">
        <f>L662-#REF!</f>
        <v>#REF!</v>
      </c>
      <c r="Q662" s="1" t="e">
        <f>P662-'ВЕРНАЯ на АВГУСТ'!P662</f>
        <v>#REF!</v>
      </c>
    </row>
    <row r="663" spans="1:17" ht="24">
      <c r="A663" s="266"/>
      <c r="B663" s="266"/>
      <c r="C663" s="9" t="s">
        <v>8</v>
      </c>
      <c r="D663" s="10">
        <f t="shared" si="80"/>
        <v>70234.600000000006</v>
      </c>
      <c r="E663" s="10">
        <f t="shared" si="84"/>
        <v>0</v>
      </c>
      <c r="F663" s="10">
        <f t="shared" si="84"/>
        <v>0</v>
      </c>
      <c r="G663" s="10">
        <f t="shared" si="84"/>
        <v>0</v>
      </c>
      <c r="H663" s="10">
        <f t="shared" si="84"/>
        <v>0</v>
      </c>
      <c r="I663" s="10">
        <f t="shared" si="84"/>
        <v>0</v>
      </c>
      <c r="J663" s="10">
        <f t="shared" si="84"/>
        <v>0</v>
      </c>
      <c r="K663" s="10">
        <f t="shared" si="84"/>
        <v>0</v>
      </c>
      <c r="L663" s="15">
        <f t="shared" si="84"/>
        <v>70234.600000000006</v>
      </c>
      <c r="M663" s="10">
        <f t="shared" si="84"/>
        <v>0</v>
      </c>
      <c r="N663" s="10">
        <f t="shared" si="84"/>
        <v>0</v>
      </c>
      <c r="O663" s="10">
        <f t="shared" si="84"/>
        <v>0</v>
      </c>
      <c r="P663" s="12" t="e">
        <f>L663-#REF!</f>
        <v>#REF!</v>
      </c>
      <c r="Q663" s="1" t="e">
        <f>P663-'ВЕРНАЯ на АВГУСТ'!P663</f>
        <v>#REF!</v>
      </c>
    </row>
    <row r="664" spans="1:17" ht="24">
      <c r="A664" s="266"/>
      <c r="B664" s="266"/>
      <c r="C664" s="9" t="s">
        <v>9</v>
      </c>
      <c r="D664" s="10">
        <f t="shared" si="80"/>
        <v>0</v>
      </c>
      <c r="E664" s="10">
        <f t="shared" si="84"/>
        <v>0</v>
      </c>
      <c r="F664" s="10">
        <f t="shared" si="84"/>
        <v>0</v>
      </c>
      <c r="G664" s="10">
        <f t="shared" si="84"/>
        <v>0</v>
      </c>
      <c r="H664" s="10">
        <f t="shared" si="84"/>
        <v>0</v>
      </c>
      <c r="I664" s="10">
        <f t="shared" si="84"/>
        <v>0</v>
      </c>
      <c r="J664" s="10">
        <f t="shared" si="84"/>
        <v>0</v>
      </c>
      <c r="K664" s="10">
        <f t="shared" si="84"/>
        <v>0</v>
      </c>
      <c r="L664" s="15">
        <f t="shared" si="84"/>
        <v>0</v>
      </c>
      <c r="M664" s="10">
        <f t="shared" si="84"/>
        <v>0</v>
      </c>
      <c r="N664" s="10">
        <f t="shared" si="84"/>
        <v>0</v>
      </c>
      <c r="O664" s="10">
        <f t="shared" si="84"/>
        <v>0</v>
      </c>
      <c r="P664" s="12" t="e">
        <f>L664-#REF!</f>
        <v>#REF!</v>
      </c>
      <c r="Q664" s="1" t="e">
        <f>P664-'ВЕРНАЯ на АВГУСТ'!P664</f>
        <v>#REF!</v>
      </c>
    </row>
    <row r="665" spans="1:17" ht="36">
      <c r="A665" s="266"/>
      <c r="B665" s="266"/>
      <c r="C665" s="9" t="s">
        <v>10</v>
      </c>
      <c r="D665" s="10">
        <f t="shared" si="80"/>
        <v>0</v>
      </c>
      <c r="E665" s="10">
        <f t="shared" si="84"/>
        <v>0</v>
      </c>
      <c r="F665" s="10">
        <f t="shared" si="84"/>
        <v>0</v>
      </c>
      <c r="G665" s="10">
        <f t="shared" si="84"/>
        <v>0</v>
      </c>
      <c r="H665" s="10">
        <f t="shared" si="84"/>
        <v>0</v>
      </c>
      <c r="I665" s="10">
        <f t="shared" si="84"/>
        <v>0</v>
      </c>
      <c r="J665" s="10">
        <f t="shared" si="84"/>
        <v>0</v>
      </c>
      <c r="K665" s="10">
        <f t="shared" si="84"/>
        <v>0</v>
      </c>
      <c r="L665" s="15">
        <f t="shared" si="84"/>
        <v>0</v>
      </c>
      <c r="M665" s="10">
        <f t="shared" si="84"/>
        <v>0</v>
      </c>
      <c r="N665" s="10">
        <f t="shared" si="84"/>
        <v>0</v>
      </c>
      <c r="O665" s="10">
        <f t="shared" si="84"/>
        <v>0</v>
      </c>
      <c r="P665" s="12" t="e">
        <f>L665-#REF!</f>
        <v>#REF!</v>
      </c>
      <c r="Q665" s="1" t="e">
        <f>P665-'ВЕРНАЯ на АВГУСТ'!P665</f>
        <v>#REF!</v>
      </c>
    </row>
    <row r="666" spans="1:17">
      <c r="A666" s="266"/>
      <c r="B666" s="9"/>
      <c r="C666" s="9"/>
      <c r="D666" s="10">
        <f t="shared" si="84"/>
        <v>0</v>
      </c>
      <c r="E666" s="10">
        <f t="shared" si="84"/>
        <v>0</v>
      </c>
      <c r="F666" s="10">
        <f t="shared" si="84"/>
        <v>0</v>
      </c>
      <c r="G666" s="10">
        <f t="shared" si="84"/>
        <v>0</v>
      </c>
      <c r="H666" s="10">
        <f t="shared" si="84"/>
        <v>0</v>
      </c>
      <c r="I666" s="10">
        <f t="shared" si="84"/>
        <v>0</v>
      </c>
      <c r="J666" s="10">
        <f t="shared" si="84"/>
        <v>0</v>
      </c>
      <c r="K666" s="10">
        <f t="shared" si="84"/>
        <v>0</v>
      </c>
      <c r="L666" s="15">
        <f t="shared" si="84"/>
        <v>0</v>
      </c>
      <c r="M666" s="10">
        <f t="shared" si="84"/>
        <v>0</v>
      </c>
      <c r="N666" s="10">
        <f t="shared" si="84"/>
        <v>0</v>
      </c>
      <c r="O666" s="10">
        <f t="shared" si="84"/>
        <v>0</v>
      </c>
      <c r="P666" s="12" t="e">
        <f>L666-#REF!</f>
        <v>#REF!</v>
      </c>
      <c r="Q666" s="1" t="e">
        <f>P666-'ВЕРНАЯ на АВГУСТ'!P666</f>
        <v>#REF!</v>
      </c>
    </row>
    <row r="667" spans="1:17">
      <c r="A667" s="266"/>
      <c r="B667" s="266" t="s">
        <v>12</v>
      </c>
      <c r="C667" s="266"/>
      <c r="D667" s="266"/>
      <c r="E667" s="266"/>
      <c r="F667" s="266"/>
      <c r="G667" s="266"/>
      <c r="H667" s="266"/>
      <c r="I667" s="266"/>
      <c r="J667" s="266"/>
      <c r="K667" s="266"/>
      <c r="L667" s="266"/>
      <c r="M667" s="266"/>
      <c r="N667" s="266"/>
      <c r="O667" s="266"/>
      <c r="P667" s="12" t="e">
        <f>L667-#REF!</f>
        <v>#REF!</v>
      </c>
      <c r="Q667" s="1" t="e">
        <f>P667-'ВЕРНАЯ на АВГУСТ'!P667</f>
        <v>#REF!</v>
      </c>
    </row>
    <row r="668" spans="1:17">
      <c r="A668" s="266"/>
      <c r="B668" s="266" t="s">
        <v>13</v>
      </c>
      <c r="C668" s="9" t="s">
        <v>6</v>
      </c>
      <c r="D668" s="10">
        <f t="shared" ref="D668:D714" si="85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  <c r="Q668" s="1" t="e">
        <f>P668-'ВЕРНАЯ на АВГУСТ'!P668</f>
        <v>#REF!</v>
      </c>
    </row>
    <row r="669" spans="1:17">
      <c r="A669" s="266"/>
      <c r="B669" s="266"/>
      <c r="C669" s="9" t="s">
        <v>7</v>
      </c>
      <c r="D669" s="10">
        <f t="shared" si="85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  <c r="Q669" s="1" t="e">
        <f>P669-'ВЕРНАЯ на АВГУСТ'!P669</f>
        <v>#REF!</v>
      </c>
    </row>
    <row r="670" spans="1:17" ht="24">
      <c r="A670" s="266"/>
      <c r="B670" s="266"/>
      <c r="C670" s="9" t="s">
        <v>8</v>
      </c>
      <c r="D670" s="10">
        <f t="shared" si="85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  <c r="Q670" s="1" t="e">
        <f>P670-'ВЕРНАЯ на АВГУСТ'!P670</f>
        <v>#REF!</v>
      </c>
    </row>
    <row r="671" spans="1:17" ht="24">
      <c r="A671" s="266"/>
      <c r="B671" s="266"/>
      <c r="C671" s="9" t="s">
        <v>9</v>
      </c>
      <c r="D671" s="10">
        <f t="shared" si="85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  <c r="Q671" s="1" t="e">
        <f>P671-'ВЕРНАЯ на АВГУСТ'!P671</f>
        <v>#REF!</v>
      </c>
    </row>
    <row r="672" spans="1:17" ht="36">
      <c r="A672" s="266"/>
      <c r="B672" s="266"/>
      <c r="C672" s="9" t="s">
        <v>10</v>
      </c>
      <c r="D672" s="10">
        <f t="shared" si="85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  <c r="Q672" s="1" t="e">
        <f>P672-'ВЕРНАЯ на АВГУСТ'!P672</f>
        <v>#REF!</v>
      </c>
    </row>
    <row r="673" spans="1:17">
      <c r="A673" s="266"/>
      <c r="B673" s="9"/>
      <c r="C673" s="9"/>
      <c r="D673" s="10">
        <f t="shared" si="85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  <c r="Q673" s="1" t="e">
        <f>P673-'ВЕРНАЯ на АВГУСТ'!P673</f>
        <v>#REF!</v>
      </c>
    </row>
    <row r="674" spans="1:17">
      <c r="A674" s="266"/>
      <c r="B674" s="266" t="s">
        <v>17</v>
      </c>
      <c r="C674" s="9" t="s">
        <v>6</v>
      </c>
      <c r="D674" s="10">
        <f t="shared" si="85"/>
        <v>0</v>
      </c>
      <c r="E674" s="10">
        <f>SUM(E675:E678)</f>
        <v>0</v>
      </c>
      <c r="F674" s="10">
        <f t="shared" ref="F674:O674" si="86">SUM(F675:F678)</f>
        <v>0</v>
      </c>
      <c r="G674" s="10">
        <f t="shared" si="86"/>
        <v>0</v>
      </c>
      <c r="H674" s="10">
        <f t="shared" si="86"/>
        <v>0</v>
      </c>
      <c r="I674" s="10">
        <f t="shared" si="86"/>
        <v>0</v>
      </c>
      <c r="J674" s="10">
        <f t="shared" si="86"/>
        <v>0</v>
      </c>
      <c r="K674" s="10">
        <f t="shared" si="86"/>
        <v>0</v>
      </c>
      <c r="L674" s="15">
        <f t="shared" si="86"/>
        <v>0</v>
      </c>
      <c r="M674" s="10">
        <f t="shared" si="86"/>
        <v>0</v>
      </c>
      <c r="N674" s="10">
        <f t="shared" si="86"/>
        <v>0</v>
      </c>
      <c r="O674" s="10">
        <f t="shared" si="86"/>
        <v>0</v>
      </c>
      <c r="P674" s="12" t="e">
        <f>L674-#REF!</f>
        <v>#REF!</v>
      </c>
      <c r="Q674" s="1" t="e">
        <f>P674-'ВЕРНАЯ на АВГУСТ'!P674</f>
        <v>#REF!</v>
      </c>
    </row>
    <row r="675" spans="1:17">
      <c r="A675" s="266"/>
      <c r="B675" s="266"/>
      <c r="C675" s="9" t="s">
        <v>7</v>
      </c>
      <c r="D675" s="10">
        <f t="shared" si="85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  <c r="Q675" s="1" t="e">
        <f>P675-'ВЕРНАЯ на АВГУСТ'!P675</f>
        <v>#REF!</v>
      </c>
    </row>
    <row r="676" spans="1:17" ht="24">
      <c r="A676" s="266"/>
      <c r="B676" s="266"/>
      <c r="C676" s="9" t="s">
        <v>8</v>
      </c>
      <c r="D676" s="10">
        <f t="shared" si="85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  <c r="Q676" s="1" t="e">
        <f>P676-'ВЕРНАЯ на АВГУСТ'!P676</f>
        <v>#REF!</v>
      </c>
    </row>
    <row r="677" spans="1:17" ht="24">
      <c r="A677" s="266"/>
      <c r="B677" s="266"/>
      <c r="C677" s="9" t="s">
        <v>9</v>
      </c>
      <c r="D677" s="10">
        <f t="shared" si="85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  <c r="Q677" s="1" t="e">
        <f>P677-'ВЕРНАЯ на АВГУСТ'!P677</f>
        <v>#REF!</v>
      </c>
    </row>
    <row r="678" spans="1:17" ht="36">
      <c r="A678" s="266"/>
      <c r="B678" s="266"/>
      <c r="C678" s="9" t="s">
        <v>10</v>
      </c>
      <c r="D678" s="10">
        <f t="shared" si="85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  <c r="Q678" s="1" t="e">
        <f>P678-'ВЕРНАЯ на АВГУСТ'!P678</f>
        <v>#REF!</v>
      </c>
    </row>
    <row r="679" spans="1:17">
      <c r="A679" s="9"/>
      <c r="B679" s="9"/>
      <c r="C679" s="9"/>
      <c r="D679" s="10">
        <f t="shared" si="85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  <c r="Q679" s="1" t="e">
        <f>P679-'ВЕРНАЯ на АВГУСТ'!P679</f>
        <v>#REF!</v>
      </c>
    </row>
    <row r="680" spans="1:17">
      <c r="A680" s="266" t="s">
        <v>102</v>
      </c>
      <c r="B680" s="266" t="s">
        <v>17</v>
      </c>
      <c r="C680" s="9" t="s">
        <v>6</v>
      </c>
      <c r="D680" s="10">
        <f t="shared" si="85"/>
        <v>34180</v>
      </c>
      <c r="E680" s="10">
        <f>SUM(E681:E685)</f>
        <v>0</v>
      </c>
      <c r="F680" s="10">
        <f t="shared" ref="F680:O680" si="87">SUM(F681:F685)</f>
        <v>0</v>
      </c>
      <c r="G680" s="10">
        <f t="shared" si="87"/>
        <v>0</v>
      </c>
      <c r="H680" s="10">
        <f t="shared" si="87"/>
        <v>0</v>
      </c>
      <c r="I680" s="10">
        <f t="shared" si="87"/>
        <v>0</v>
      </c>
      <c r="J680" s="10">
        <f t="shared" si="87"/>
        <v>34180</v>
      </c>
      <c r="K680" s="10">
        <f t="shared" si="87"/>
        <v>0</v>
      </c>
      <c r="L680" s="15">
        <f t="shared" si="87"/>
        <v>0</v>
      </c>
      <c r="M680" s="10">
        <f t="shared" si="87"/>
        <v>0</v>
      </c>
      <c r="N680" s="10">
        <f t="shared" si="87"/>
        <v>0</v>
      </c>
      <c r="O680" s="10">
        <f t="shared" si="87"/>
        <v>0</v>
      </c>
      <c r="P680" s="12" t="e">
        <f>L680-#REF!</f>
        <v>#REF!</v>
      </c>
      <c r="Q680" s="1" t="e">
        <f>P680-'ВЕРНАЯ на АВГУСТ'!P680</f>
        <v>#REF!</v>
      </c>
    </row>
    <row r="681" spans="1:17">
      <c r="A681" s="266"/>
      <c r="B681" s="266"/>
      <c r="C681" s="9" t="s">
        <v>7</v>
      </c>
      <c r="D681" s="10">
        <f t="shared" si="85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  <c r="Q681" s="1" t="e">
        <f>P681-'ВЕРНАЯ на АВГУСТ'!P681</f>
        <v>#REF!</v>
      </c>
    </row>
    <row r="682" spans="1:17" ht="24">
      <c r="A682" s="266"/>
      <c r="B682" s="266"/>
      <c r="C682" s="9" t="s">
        <v>8</v>
      </c>
      <c r="D682" s="10">
        <f t="shared" si="85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  <c r="Q682" s="1" t="e">
        <f>P682-'ВЕРНАЯ на АВГУСТ'!P682</f>
        <v>#REF!</v>
      </c>
    </row>
    <row r="683" spans="1:17" ht="24">
      <c r="A683" s="266"/>
      <c r="B683" s="266"/>
      <c r="C683" s="9" t="s">
        <v>9</v>
      </c>
      <c r="D683" s="10">
        <f t="shared" si="85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  <c r="Q683" s="1" t="e">
        <f>P683-'ВЕРНАЯ на АВГУСТ'!P683</f>
        <v>#REF!</v>
      </c>
    </row>
    <row r="684" spans="1:17" ht="36">
      <c r="A684" s="266"/>
      <c r="B684" s="266"/>
      <c r="C684" s="9" t="s">
        <v>10</v>
      </c>
      <c r="D684" s="10">
        <f t="shared" si="85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  <c r="Q684" s="1" t="e">
        <f>P684-'ВЕРНАЯ на АВГУСТ'!P684</f>
        <v>#REF!</v>
      </c>
    </row>
    <row r="685" spans="1:17" ht="72">
      <c r="A685" s="266"/>
      <c r="B685" s="266"/>
      <c r="C685" s="9" t="s">
        <v>11</v>
      </c>
      <c r="D685" s="10">
        <f t="shared" si="85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  <c r="Q685" s="1" t="e">
        <f>P685-'ВЕРНАЯ на АВГУСТ'!P685</f>
        <v>#REF!</v>
      </c>
    </row>
    <row r="686" spans="1:17">
      <c r="A686" s="266" t="s">
        <v>103</v>
      </c>
      <c r="B686" s="266" t="s">
        <v>17</v>
      </c>
      <c r="C686" s="9" t="s">
        <v>6</v>
      </c>
      <c r="D686" s="10">
        <f t="shared" si="85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  <c r="Q686" s="1" t="e">
        <f>P686-'ВЕРНАЯ на АВГУСТ'!P686</f>
        <v>#REF!</v>
      </c>
    </row>
    <row r="687" spans="1:17">
      <c r="A687" s="266"/>
      <c r="B687" s="266"/>
      <c r="C687" s="9" t="s">
        <v>7</v>
      </c>
      <c r="D687" s="10">
        <f t="shared" si="85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  <c r="Q687" s="1" t="e">
        <f>P687-'ВЕРНАЯ на АВГУСТ'!P687</f>
        <v>#REF!</v>
      </c>
    </row>
    <row r="688" spans="1:17" ht="24">
      <c r="A688" s="266"/>
      <c r="B688" s="266"/>
      <c r="C688" s="9" t="s">
        <v>8</v>
      </c>
      <c r="D688" s="10">
        <f t="shared" si="85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  <c r="Q688" s="1" t="e">
        <f>P688-'ВЕРНАЯ на АВГУСТ'!P688</f>
        <v>#REF!</v>
      </c>
    </row>
    <row r="689" spans="1:17" ht="24">
      <c r="A689" s="266"/>
      <c r="B689" s="266"/>
      <c r="C689" s="9" t="s">
        <v>9</v>
      </c>
      <c r="D689" s="10">
        <f t="shared" si="85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  <c r="Q689" s="1" t="e">
        <f>P689-'ВЕРНАЯ на АВГУСТ'!P689</f>
        <v>#REF!</v>
      </c>
    </row>
    <row r="690" spans="1:17" ht="36">
      <c r="A690" s="266"/>
      <c r="B690" s="266"/>
      <c r="C690" s="9" t="s">
        <v>10</v>
      </c>
      <c r="D690" s="10">
        <f t="shared" si="85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  <c r="Q690" s="1" t="e">
        <f>P690-'ВЕРНАЯ на АВГУСТ'!P690</f>
        <v>#REF!</v>
      </c>
    </row>
    <row r="691" spans="1:17" ht="72">
      <c r="A691" s="266"/>
      <c r="B691" s="266"/>
      <c r="C691" s="9" t="s">
        <v>11</v>
      </c>
      <c r="D691" s="10">
        <f t="shared" si="85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  <c r="Q691" s="1" t="e">
        <f>P691-'ВЕРНАЯ на АВГУСТ'!P691</f>
        <v>#REF!</v>
      </c>
    </row>
    <row r="692" spans="1:17">
      <c r="A692" s="266" t="s">
        <v>104</v>
      </c>
      <c r="B692" s="266" t="s">
        <v>17</v>
      </c>
      <c r="C692" s="9" t="s">
        <v>6</v>
      </c>
      <c r="D692" s="10">
        <f t="shared" si="85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  <c r="Q692" s="1" t="e">
        <f>P692-'ВЕРНАЯ на АВГУСТ'!P692</f>
        <v>#REF!</v>
      </c>
    </row>
    <row r="693" spans="1:17">
      <c r="A693" s="266"/>
      <c r="B693" s="266"/>
      <c r="C693" s="9" t="s">
        <v>7</v>
      </c>
      <c r="D693" s="10">
        <f t="shared" si="85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  <c r="Q693" s="1" t="e">
        <f>P693-'ВЕРНАЯ на АВГУСТ'!P693</f>
        <v>#REF!</v>
      </c>
    </row>
    <row r="694" spans="1:17" ht="24">
      <c r="A694" s="266"/>
      <c r="B694" s="266"/>
      <c r="C694" s="9" t="s">
        <v>8</v>
      </c>
      <c r="D694" s="10">
        <f t="shared" si="85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  <c r="Q694" s="1" t="e">
        <f>P694-'ВЕРНАЯ на АВГУСТ'!P694</f>
        <v>#REF!</v>
      </c>
    </row>
    <row r="695" spans="1:17" ht="24">
      <c r="A695" s="266"/>
      <c r="B695" s="266"/>
      <c r="C695" s="9" t="s">
        <v>9</v>
      </c>
      <c r="D695" s="10">
        <f t="shared" si="85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  <c r="Q695" s="1" t="e">
        <f>P695-'ВЕРНАЯ на АВГУСТ'!P695</f>
        <v>#REF!</v>
      </c>
    </row>
    <row r="696" spans="1:17" ht="36">
      <c r="A696" s="266"/>
      <c r="B696" s="266"/>
      <c r="C696" s="9" t="s">
        <v>10</v>
      </c>
      <c r="D696" s="10">
        <f t="shared" si="85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  <c r="Q696" s="1" t="e">
        <f>P696-'ВЕРНАЯ на АВГУСТ'!P696</f>
        <v>#REF!</v>
      </c>
    </row>
    <row r="697" spans="1:17">
      <c r="A697" s="9"/>
      <c r="B697" s="9"/>
      <c r="C697" s="9"/>
      <c r="D697" s="10">
        <f t="shared" si="85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  <c r="Q697" s="1" t="e">
        <f>P697-'ВЕРНАЯ на АВГУСТ'!P697</f>
        <v>#REF!</v>
      </c>
    </row>
    <row r="698" spans="1:17">
      <c r="A698" s="266" t="s">
        <v>105</v>
      </c>
      <c r="B698" s="266" t="s">
        <v>17</v>
      </c>
      <c r="C698" s="9" t="s">
        <v>6</v>
      </c>
      <c r="D698" s="10">
        <f t="shared" si="85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  <c r="Q698" s="1" t="e">
        <f>P698-'ВЕРНАЯ на АВГУСТ'!P698</f>
        <v>#REF!</v>
      </c>
    </row>
    <row r="699" spans="1:17">
      <c r="A699" s="266"/>
      <c r="B699" s="266"/>
      <c r="C699" s="9" t="s">
        <v>7</v>
      </c>
      <c r="D699" s="10">
        <f t="shared" si="85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  <c r="Q699" s="1" t="e">
        <f>P699-'ВЕРНАЯ на АВГУСТ'!P699</f>
        <v>#REF!</v>
      </c>
    </row>
    <row r="700" spans="1:17" ht="24">
      <c r="A700" s="266"/>
      <c r="B700" s="266"/>
      <c r="C700" s="9" t="s">
        <v>8</v>
      </c>
      <c r="D700" s="10">
        <f t="shared" si="85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  <c r="Q700" s="1" t="e">
        <f>P700-'ВЕРНАЯ на АВГУСТ'!P700</f>
        <v>#REF!</v>
      </c>
    </row>
    <row r="701" spans="1:17" ht="24">
      <c r="A701" s="266"/>
      <c r="B701" s="266"/>
      <c r="C701" s="9" t="s">
        <v>9</v>
      </c>
      <c r="D701" s="10">
        <f t="shared" si="85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  <c r="Q701" s="1" t="e">
        <f>P701-'ВЕРНАЯ на АВГУСТ'!P701</f>
        <v>#REF!</v>
      </c>
    </row>
    <row r="702" spans="1:17" ht="36">
      <c r="A702" s="266"/>
      <c r="B702" s="266"/>
      <c r="C702" s="9" t="s">
        <v>10</v>
      </c>
      <c r="D702" s="10">
        <f t="shared" si="85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  <c r="Q702" s="1" t="e">
        <f>P702-'ВЕРНАЯ на АВГУСТ'!P702</f>
        <v>#REF!</v>
      </c>
    </row>
    <row r="703" spans="1:17">
      <c r="A703" s="9"/>
      <c r="B703" s="9"/>
      <c r="C703" s="9"/>
      <c r="D703" s="10">
        <f t="shared" si="85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  <c r="Q703" s="1" t="e">
        <f>P703-'ВЕРНАЯ на АВГУСТ'!P703</f>
        <v>#REF!</v>
      </c>
    </row>
    <row r="704" spans="1:17">
      <c r="A704" s="266" t="s">
        <v>106</v>
      </c>
      <c r="B704" s="266" t="s">
        <v>17</v>
      </c>
      <c r="C704" s="9" t="s">
        <v>6</v>
      </c>
      <c r="D704" s="10">
        <f t="shared" si="85"/>
        <v>0</v>
      </c>
      <c r="E704" s="10">
        <f>SUM(E705:E709)</f>
        <v>0</v>
      </c>
      <c r="F704" s="10">
        <f t="shared" ref="F704:O704" si="88">SUM(F705:F709)</f>
        <v>0</v>
      </c>
      <c r="G704" s="10">
        <f t="shared" si="88"/>
        <v>0</v>
      </c>
      <c r="H704" s="10">
        <f t="shared" si="88"/>
        <v>0</v>
      </c>
      <c r="I704" s="10">
        <f t="shared" si="88"/>
        <v>0</v>
      </c>
      <c r="J704" s="10">
        <f t="shared" si="88"/>
        <v>0</v>
      </c>
      <c r="K704" s="10">
        <f t="shared" si="88"/>
        <v>0</v>
      </c>
      <c r="L704" s="15">
        <f t="shared" si="88"/>
        <v>0</v>
      </c>
      <c r="M704" s="10">
        <f t="shared" si="88"/>
        <v>0</v>
      </c>
      <c r="N704" s="10">
        <f t="shared" si="88"/>
        <v>0</v>
      </c>
      <c r="O704" s="10">
        <f t="shared" si="88"/>
        <v>0</v>
      </c>
      <c r="P704" s="12" t="e">
        <f>L704-#REF!</f>
        <v>#REF!</v>
      </c>
      <c r="Q704" s="1" t="e">
        <f>P704-'ВЕРНАЯ на АВГУСТ'!P704</f>
        <v>#REF!</v>
      </c>
    </row>
    <row r="705" spans="1:17">
      <c r="A705" s="266"/>
      <c r="B705" s="266"/>
      <c r="C705" s="9" t="s">
        <v>7</v>
      </c>
      <c r="D705" s="10">
        <f t="shared" si="85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  <c r="Q705" s="1" t="e">
        <f>P705-'ВЕРНАЯ на АВГУСТ'!P705</f>
        <v>#REF!</v>
      </c>
    </row>
    <row r="706" spans="1:17" ht="24">
      <c r="A706" s="266"/>
      <c r="B706" s="266"/>
      <c r="C706" s="9" t="s">
        <v>8</v>
      </c>
      <c r="D706" s="10">
        <f t="shared" si="85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  <c r="Q706" s="1" t="e">
        <f>P706-'ВЕРНАЯ на АВГУСТ'!P706</f>
        <v>#REF!</v>
      </c>
    </row>
    <row r="707" spans="1:17" ht="24">
      <c r="A707" s="266"/>
      <c r="B707" s="266"/>
      <c r="C707" s="9" t="s">
        <v>9</v>
      </c>
      <c r="D707" s="10">
        <f t="shared" si="85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  <c r="Q707" s="1" t="e">
        <f>P707-'ВЕРНАЯ на АВГУСТ'!P707</f>
        <v>#REF!</v>
      </c>
    </row>
    <row r="708" spans="1:17" ht="36">
      <c r="A708" s="266"/>
      <c r="B708" s="266"/>
      <c r="C708" s="9" t="s">
        <v>10</v>
      </c>
      <c r="D708" s="10">
        <f t="shared" si="85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  <c r="Q708" s="1" t="e">
        <f>P708-'ВЕРНАЯ на АВГУСТ'!P708</f>
        <v>#REF!</v>
      </c>
    </row>
    <row r="709" spans="1:17">
      <c r="A709" s="9"/>
      <c r="B709" s="9"/>
      <c r="C709" s="9"/>
      <c r="D709" s="10">
        <f t="shared" si="85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  <c r="Q709" s="1" t="e">
        <f>P709-'ВЕРНАЯ на АВГУСТ'!P709</f>
        <v>#REF!</v>
      </c>
    </row>
    <row r="710" spans="1:17">
      <c r="A710" s="9" t="s">
        <v>107</v>
      </c>
      <c r="B710" s="266"/>
      <c r="C710" s="9" t="s">
        <v>6</v>
      </c>
      <c r="D710" s="10">
        <f t="shared" si="85"/>
        <v>964918.29999999993</v>
      </c>
      <c r="E710" s="10">
        <f t="shared" ref="D710:O715" si="89">E717+E724</f>
        <v>0</v>
      </c>
      <c r="F710" s="10">
        <f t="shared" si="89"/>
        <v>0</v>
      </c>
      <c r="G710" s="10">
        <f t="shared" si="89"/>
        <v>0</v>
      </c>
      <c r="H710" s="10">
        <f t="shared" si="89"/>
        <v>0</v>
      </c>
      <c r="I710" s="10">
        <f t="shared" si="89"/>
        <v>0</v>
      </c>
      <c r="J710" s="10">
        <f t="shared" si="89"/>
        <v>222961</v>
      </c>
      <c r="K710" s="10">
        <f t="shared" si="89"/>
        <v>302946.09999999998</v>
      </c>
      <c r="L710" s="15">
        <f t="shared" si="89"/>
        <v>77192.899999999994</v>
      </c>
      <c r="M710" s="10">
        <f t="shared" si="89"/>
        <v>172748.19999999998</v>
      </c>
      <c r="N710" s="10">
        <f t="shared" si="89"/>
        <v>189070.1</v>
      </c>
      <c r="O710" s="10">
        <f t="shared" si="89"/>
        <v>0</v>
      </c>
      <c r="P710" s="12" t="e">
        <f>L710-#REF!</f>
        <v>#REF!</v>
      </c>
      <c r="Q710" s="1" t="e">
        <f>P710-'ВЕРНАЯ на АВГУСТ'!P710</f>
        <v>#REF!</v>
      </c>
    </row>
    <row r="711" spans="1:17" ht="36" customHeight="1">
      <c r="A711" s="272" t="s">
        <v>108</v>
      </c>
      <c r="B711" s="266"/>
      <c r="C711" s="9" t="s">
        <v>7</v>
      </c>
      <c r="D711" s="10">
        <f t="shared" si="85"/>
        <v>112905.29999999999</v>
      </c>
      <c r="E711" s="10">
        <f t="shared" si="89"/>
        <v>0</v>
      </c>
      <c r="F711" s="10">
        <f t="shared" si="89"/>
        <v>0</v>
      </c>
      <c r="G711" s="10">
        <f t="shared" si="89"/>
        <v>0</v>
      </c>
      <c r="H711" s="10">
        <f t="shared" si="89"/>
        <v>0</v>
      </c>
      <c r="I711" s="10">
        <f t="shared" si="89"/>
        <v>0</v>
      </c>
      <c r="J711" s="10">
        <f t="shared" si="89"/>
        <v>39639.199999999997</v>
      </c>
      <c r="K711" s="10">
        <f t="shared" si="89"/>
        <v>25617.699999999997</v>
      </c>
      <c r="L711" s="15">
        <f t="shared" si="89"/>
        <v>7848.4</v>
      </c>
      <c r="M711" s="10">
        <f t="shared" si="89"/>
        <v>19002.3</v>
      </c>
      <c r="N711" s="10">
        <f t="shared" si="89"/>
        <v>20797.699999999997</v>
      </c>
      <c r="O711" s="10">
        <f t="shared" si="89"/>
        <v>0</v>
      </c>
      <c r="P711" s="12" t="e">
        <f>L711-#REF!</f>
        <v>#REF!</v>
      </c>
      <c r="Q711" s="1" t="e">
        <f>P711-'ВЕРНАЯ на АВГУСТ'!P711</f>
        <v>#REF!</v>
      </c>
    </row>
    <row r="712" spans="1:17" ht="24">
      <c r="A712" s="273"/>
      <c r="B712" s="266"/>
      <c r="C712" s="9" t="s">
        <v>8</v>
      </c>
      <c r="D712" s="10">
        <f t="shared" si="85"/>
        <v>852013</v>
      </c>
      <c r="E712" s="10">
        <f t="shared" si="89"/>
        <v>0</v>
      </c>
      <c r="F712" s="10">
        <f t="shared" si="89"/>
        <v>0</v>
      </c>
      <c r="G712" s="10">
        <f t="shared" si="89"/>
        <v>0</v>
      </c>
      <c r="H712" s="10">
        <f t="shared" si="89"/>
        <v>0</v>
      </c>
      <c r="I712" s="10">
        <f t="shared" si="89"/>
        <v>0</v>
      </c>
      <c r="J712" s="10">
        <f t="shared" si="89"/>
        <v>183321.8</v>
      </c>
      <c r="K712" s="10">
        <f t="shared" si="89"/>
        <v>277328.40000000002</v>
      </c>
      <c r="L712" s="15">
        <f t="shared" si="89"/>
        <v>69344.5</v>
      </c>
      <c r="M712" s="10">
        <f t="shared" si="89"/>
        <v>153745.9</v>
      </c>
      <c r="N712" s="10">
        <f t="shared" si="89"/>
        <v>168272.4</v>
      </c>
      <c r="O712" s="10">
        <f t="shared" si="89"/>
        <v>0</v>
      </c>
      <c r="P712" s="12" t="e">
        <f>L712-#REF!</f>
        <v>#REF!</v>
      </c>
      <c r="Q712" s="1" t="e">
        <f>P712-'ВЕРНАЯ на АВГУСТ'!P712</f>
        <v>#REF!</v>
      </c>
    </row>
    <row r="713" spans="1:17" ht="24">
      <c r="A713" s="273"/>
      <c r="B713" s="266"/>
      <c r="C713" s="9" t="s">
        <v>9</v>
      </c>
      <c r="D713" s="10">
        <f t="shared" si="85"/>
        <v>0</v>
      </c>
      <c r="E713" s="10">
        <f t="shared" si="89"/>
        <v>0</v>
      </c>
      <c r="F713" s="10">
        <f t="shared" si="89"/>
        <v>0</v>
      </c>
      <c r="G713" s="10">
        <f t="shared" si="89"/>
        <v>0</v>
      </c>
      <c r="H713" s="10">
        <f t="shared" si="89"/>
        <v>0</v>
      </c>
      <c r="I713" s="10">
        <f t="shared" si="89"/>
        <v>0</v>
      </c>
      <c r="J713" s="10">
        <f t="shared" si="89"/>
        <v>0</v>
      </c>
      <c r="K713" s="10">
        <f t="shared" si="89"/>
        <v>0</v>
      </c>
      <c r="L713" s="15">
        <f t="shared" si="89"/>
        <v>0</v>
      </c>
      <c r="M713" s="10">
        <f t="shared" si="89"/>
        <v>0</v>
      </c>
      <c r="N713" s="10">
        <f t="shared" si="89"/>
        <v>0</v>
      </c>
      <c r="O713" s="10">
        <f t="shared" si="89"/>
        <v>0</v>
      </c>
      <c r="P713" s="12" t="e">
        <f>L713-#REF!</f>
        <v>#REF!</v>
      </c>
      <c r="Q713" s="1" t="e">
        <f>P713-'ВЕРНАЯ на АВГУСТ'!P713</f>
        <v>#REF!</v>
      </c>
    </row>
    <row r="714" spans="1:17" ht="36">
      <c r="A714" s="273"/>
      <c r="B714" s="266"/>
      <c r="C714" s="9" t="s">
        <v>10</v>
      </c>
      <c r="D714" s="10">
        <f t="shared" si="85"/>
        <v>0</v>
      </c>
      <c r="E714" s="10">
        <f t="shared" si="89"/>
        <v>0</v>
      </c>
      <c r="F714" s="10">
        <f t="shared" si="89"/>
        <v>0</v>
      </c>
      <c r="G714" s="10">
        <f t="shared" si="89"/>
        <v>0</v>
      </c>
      <c r="H714" s="10">
        <f t="shared" si="89"/>
        <v>0</v>
      </c>
      <c r="I714" s="10">
        <f t="shared" si="89"/>
        <v>0</v>
      </c>
      <c r="J714" s="10">
        <f t="shared" si="89"/>
        <v>0</v>
      </c>
      <c r="K714" s="10">
        <f t="shared" si="89"/>
        <v>0</v>
      </c>
      <c r="L714" s="15">
        <f t="shared" si="89"/>
        <v>0</v>
      </c>
      <c r="M714" s="10">
        <f t="shared" si="89"/>
        <v>0</v>
      </c>
      <c r="N714" s="10">
        <f t="shared" si="89"/>
        <v>0</v>
      </c>
      <c r="O714" s="10">
        <f t="shared" si="89"/>
        <v>0</v>
      </c>
      <c r="P714" s="12" t="e">
        <f>L714-#REF!</f>
        <v>#REF!</v>
      </c>
      <c r="Q714" s="1" t="e">
        <f>P714-'ВЕРНАЯ на АВГУСТ'!P714</f>
        <v>#REF!</v>
      </c>
    </row>
    <row r="715" spans="1:17">
      <c r="A715" s="273"/>
      <c r="B715" s="9"/>
      <c r="C715" s="9"/>
      <c r="D715" s="10">
        <f t="shared" si="89"/>
        <v>0</v>
      </c>
      <c r="E715" s="10">
        <f t="shared" si="89"/>
        <v>0</v>
      </c>
      <c r="F715" s="10">
        <f t="shared" si="89"/>
        <v>0</v>
      </c>
      <c r="G715" s="10">
        <f t="shared" si="89"/>
        <v>0</v>
      </c>
      <c r="H715" s="10">
        <f t="shared" si="89"/>
        <v>0</v>
      </c>
      <c r="I715" s="10">
        <f t="shared" si="89"/>
        <v>0</v>
      </c>
      <c r="J715" s="10">
        <f t="shared" si="89"/>
        <v>0</v>
      </c>
      <c r="K715" s="10">
        <f t="shared" si="89"/>
        <v>0</v>
      </c>
      <c r="L715" s="15">
        <f t="shared" si="89"/>
        <v>0</v>
      </c>
      <c r="M715" s="10">
        <f t="shared" si="89"/>
        <v>0</v>
      </c>
      <c r="N715" s="10">
        <f t="shared" si="89"/>
        <v>0</v>
      </c>
      <c r="O715" s="10">
        <f t="shared" si="89"/>
        <v>0</v>
      </c>
      <c r="P715" s="12" t="e">
        <f>L715-#REF!</f>
        <v>#REF!</v>
      </c>
      <c r="Q715" s="1" t="e">
        <f>P715-'ВЕРНАЯ на АВГУСТ'!P715</f>
        <v>#REF!</v>
      </c>
    </row>
    <row r="716" spans="1:17">
      <c r="A716" s="273"/>
      <c r="B716" s="266" t="s">
        <v>12</v>
      </c>
      <c r="C716" s="266"/>
      <c r="D716" s="266"/>
      <c r="E716" s="266"/>
      <c r="F716" s="266"/>
      <c r="G716" s="266"/>
      <c r="H716" s="266"/>
      <c r="I716" s="266"/>
      <c r="J716" s="266"/>
      <c r="K716" s="266"/>
      <c r="L716" s="266"/>
      <c r="M716" s="266"/>
      <c r="N716" s="266"/>
      <c r="O716" s="266"/>
      <c r="P716" s="12" t="e">
        <f>L716-#REF!</f>
        <v>#REF!</v>
      </c>
      <c r="Q716" s="1" t="e">
        <f>P716-'ВЕРНАЯ на АВГУСТ'!P716</f>
        <v>#REF!</v>
      </c>
    </row>
    <row r="717" spans="1:17">
      <c r="A717" s="273"/>
      <c r="B717" s="266" t="s">
        <v>13</v>
      </c>
      <c r="C717" s="9" t="s">
        <v>6</v>
      </c>
      <c r="D717" s="10">
        <f t="shared" ref="D717:D758" si="90">SUM(E717:O717)</f>
        <v>948497.89999999991</v>
      </c>
      <c r="E717" s="10">
        <f t="shared" ref="E717:O722" si="91">E730+E736+E742+E748+E762+E774+E780+E786+E792</f>
        <v>0</v>
      </c>
      <c r="F717" s="10">
        <f t="shared" si="91"/>
        <v>0</v>
      </c>
      <c r="G717" s="10">
        <f t="shared" si="91"/>
        <v>0</v>
      </c>
      <c r="H717" s="10">
        <f t="shared" si="91"/>
        <v>0</v>
      </c>
      <c r="I717" s="10">
        <f t="shared" si="91"/>
        <v>0</v>
      </c>
      <c r="J717" s="10">
        <f t="shared" si="91"/>
        <v>214391.7</v>
      </c>
      <c r="K717" s="10">
        <f t="shared" si="91"/>
        <v>295095</v>
      </c>
      <c r="L717" s="15">
        <f t="shared" si="91"/>
        <v>77192.899999999994</v>
      </c>
      <c r="M717" s="10">
        <f t="shared" si="91"/>
        <v>172748.19999999998</v>
      </c>
      <c r="N717" s="10">
        <f t="shared" si="91"/>
        <v>189070.1</v>
      </c>
      <c r="O717" s="10">
        <f t="shared" si="91"/>
        <v>0</v>
      </c>
      <c r="P717" s="12" t="e">
        <f>L717-#REF!</f>
        <v>#REF!</v>
      </c>
      <c r="Q717" s="1" t="e">
        <f>P717-'ВЕРНАЯ на АВГУСТ'!P717</f>
        <v>#REF!</v>
      </c>
    </row>
    <row r="718" spans="1:17">
      <c r="A718" s="273"/>
      <c r="B718" s="266"/>
      <c r="C718" s="9" t="s">
        <v>7</v>
      </c>
      <c r="D718" s="10">
        <f t="shared" si="90"/>
        <v>96484.9</v>
      </c>
      <c r="E718" s="10">
        <f t="shared" si="91"/>
        <v>0</v>
      </c>
      <c r="F718" s="10">
        <f t="shared" si="91"/>
        <v>0</v>
      </c>
      <c r="G718" s="10">
        <f t="shared" si="91"/>
        <v>0</v>
      </c>
      <c r="H718" s="10">
        <f t="shared" si="91"/>
        <v>0</v>
      </c>
      <c r="I718" s="10">
        <f t="shared" si="91"/>
        <v>0</v>
      </c>
      <c r="J718" s="10">
        <f t="shared" si="91"/>
        <v>31069.9</v>
      </c>
      <c r="K718" s="10">
        <f t="shared" si="91"/>
        <v>17766.599999999999</v>
      </c>
      <c r="L718" s="15">
        <f t="shared" si="91"/>
        <v>7848.4</v>
      </c>
      <c r="M718" s="10">
        <f t="shared" si="91"/>
        <v>19002.3</v>
      </c>
      <c r="N718" s="10">
        <f t="shared" si="91"/>
        <v>20797.699999999997</v>
      </c>
      <c r="O718" s="10">
        <f t="shared" si="91"/>
        <v>0</v>
      </c>
      <c r="P718" s="12" t="e">
        <f>L718-#REF!</f>
        <v>#REF!</v>
      </c>
      <c r="Q718" s="1" t="e">
        <f>P718-'ВЕРНАЯ на АВГУСТ'!P718</f>
        <v>#REF!</v>
      </c>
    </row>
    <row r="719" spans="1:17" ht="24">
      <c r="A719" s="273"/>
      <c r="B719" s="266"/>
      <c r="C719" s="9" t="s">
        <v>8</v>
      </c>
      <c r="D719" s="10">
        <f t="shared" si="90"/>
        <v>852013</v>
      </c>
      <c r="E719" s="10">
        <f t="shared" si="91"/>
        <v>0</v>
      </c>
      <c r="F719" s="10">
        <f t="shared" si="91"/>
        <v>0</v>
      </c>
      <c r="G719" s="10">
        <f t="shared" si="91"/>
        <v>0</v>
      </c>
      <c r="H719" s="10">
        <f t="shared" si="91"/>
        <v>0</v>
      </c>
      <c r="I719" s="10">
        <f t="shared" si="91"/>
        <v>0</v>
      </c>
      <c r="J719" s="10">
        <f t="shared" si="91"/>
        <v>183321.8</v>
      </c>
      <c r="K719" s="10">
        <f t="shared" si="91"/>
        <v>277328.40000000002</v>
      </c>
      <c r="L719" s="15">
        <f t="shared" si="91"/>
        <v>69344.5</v>
      </c>
      <c r="M719" s="10">
        <f t="shared" si="91"/>
        <v>153745.9</v>
      </c>
      <c r="N719" s="10">
        <f t="shared" si="91"/>
        <v>168272.4</v>
      </c>
      <c r="O719" s="10">
        <f t="shared" si="91"/>
        <v>0</v>
      </c>
      <c r="P719" s="12" t="e">
        <f>L719-#REF!</f>
        <v>#REF!</v>
      </c>
      <c r="Q719" s="1" t="e">
        <f>P719-'ВЕРНАЯ на АВГУСТ'!P719</f>
        <v>#REF!</v>
      </c>
    </row>
    <row r="720" spans="1:17" ht="24">
      <c r="A720" s="273"/>
      <c r="B720" s="266"/>
      <c r="C720" s="9" t="s">
        <v>9</v>
      </c>
      <c r="D720" s="10">
        <f t="shared" si="90"/>
        <v>0</v>
      </c>
      <c r="E720" s="10">
        <f t="shared" si="91"/>
        <v>0</v>
      </c>
      <c r="F720" s="10">
        <f t="shared" si="91"/>
        <v>0</v>
      </c>
      <c r="G720" s="10">
        <f t="shared" si="91"/>
        <v>0</v>
      </c>
      <c r="H720" s="10">
        <f t="shared" si="91"/>
        <v>0</v>
      </c>
      <c r="I720" s="10">
        <f t="shared" si="91"/>
        <v>0</v>
      </c>
      <c r="J720" s="10">
        <f t="shared" si="91"/>
        <v>0</v>
      </c>
      <c r="K720" s="10">
        <f t="shared" si="91"/>
        <v>0</v>
      </c>
      <c r="L720" s="15">
        <f t="shared" si="91"/>
        <v>0</v>
      </c>
      <c r="M720" s="10">
        <f t="shared" si="91"/>
        <v>0</v>
      </c>
      <c r="N720" s="10">
        <f t="shared" si="91"/>
        <v>0</v>
      </c>
      <c r="O720" s="10">
        <f t="shared" si="91"/>
        <v>0</v>
      </c>
      <c r="P720" s="12" t="e">
        <f>L720-#REF!</f>
        <v>#REF!</v>
      </c>
      <c r="Q720" s="1" t="e">
        <f>P720-'ВЕРНАЯ на АВГУСТ'!P720</f>
        <v>#REF!</v>
      </c>
    </row>
    <row r="721" spans="1:17" ht="36">
      <c r="A721" s="273"/>
      <c r="B721" s="266"/>
      <c r="C721" s="9" t="s">
        <v>10</v>
      </c>
      <c r="D721" s="10">
        <f t="shared" si="90"/>
        <v>0</v>
      </c>
      <c r="E721" s="10">
        <f t="shared" si="91"/>
        <v>0</v>
      </c>
      <c r="F721" s="10">
        <f t="shared" si="91"/>
        <v>0</v>
      </c>
      <c r="G721" s="10">
        <f t="shared" si="91"/>
        <v>0</v>
      </c>
      <c r="H721" s="10">
        <f t="shared" si="91"/>
        <v>0</v>
      </c>
      <c r="I721" s="10">
        <f t="shared" si="91"/>
        <v>0</v>
      </c>
      <c r="J721" s="10">
        <f t="shared" si="91"/>
        <v>0</v>
      </c>
      <c r="K721" s="10">
        <f t="shared" si="91"/>
        <v>0</v>
      </c>
      <c r="L721" s="15">
        <f t="shared" si="91"/>
        <v>0</v>
      </c>
      <c r="M721" s="10">
        <f t="shared" si="91"/>
        <v>0</v>
      </c>
      <c r="N721" s="10">
        <f t="shared" si="91"/>
        <v>0</v>
      </c>
      <c r="O721" s="10">
        <f t="shared" si="91"/>
        <v>0</v>
      </c>
      <c r="P721" s="12" t="e">
        <f>L721-#REF!</f>
        <v>#REF!</v>
      </c>
      <c r="Q721" s="1" t="e">
        <f>P721-'ВЕРНАЯ на АВГУСТ'!P721</f>
        <v>#REF!</v>
      </c>
    </row>
    <row r="722" spans="1:17">
      <c r="A722" s="273"/>
      <c r="B722" s="9"/>
      <c r="C722" s="9"/>
      <c r="D722" s="10">
        <f t="shared" si="90"/>
        <v>0</v>
      </c>
      <c r="E722" s="10">
        <f t="shared" si="91"/>
        <v>0</v>
      </c>
      <c r="F722" s="10">
        <f t="shared" si="91"/>
        <v>0</v>
      </c>
      <c r="G722" s="10">
        <f t="shared" si="91"/>
        <v>0</v>
      </c>
      <c r="H722" s="10">
        <f t="shared" si="91"/>
        <v>0</v>
      </c>
      <c r="I722" s="10">
        <f t="shared" si="91"/>
        <v>0</v>
      </c>
      <c r="J722" s="10">
        <f t="shared" si="91"/>
        <v>0</v>
      </c>
      <c r="K722" s="10">
        <f t="shared" si="91"/>
        <v>0</v>
      </c>
      <c r="L722" s="15">
        <f t="shared" si="91"/>
        <v>0</v>
      </c>
      <c r="M722" s="10">
        <f t="shared" si="91"/>
        <v>0</v>
      </c>
      <c r="N722" s="10">
        <f t="shared" si="91"/>
        <v>0</v>
      </c>
      <c r="O722" s="10">
        <f t="shared" si="91"/>
        <v>0</v>
      </c>
      <c r="P722" s="12" t="e">
        <f>L722-#REF!</f>
        <v>#REF!</v>
      </c>
      <c r="Q722" s="1" t="e">
        <f>P722-'ВЕРНАЯ на АВГУСТ'!P722</f>
        <v>#REF!</v>
      </c>
    </row>
    <row r="723" spans="1:17">
      <c r="A723" s="273"/>
      <c r="B723" s="9"/>
      <c r="C723" s="9"/>
      <c r="D723" s="10">
        <f t="shared" si="90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  <c r="Q723" s="1" t="e">
        <f>P723-'ВЕРНАЯ на АВГУСТ'!P723</f>
        <v>#REF!</v>
      </c>
    </row>
    <row r="724" spans="1:17">
      <c r="A724" s="273"/>
      <c r="B724" s="266" t="s">
        <v>17</v>
      </c>
      <c r="C724" s="9" t="s">
        <v>6</v>
      </c>
      <c r="D724" s="10">
        <f t="shared" si="90"/>
        <v>16420.400000000001</v>
      </c>
      <c r="E724" s="10">
        <f t="shared" ref="E724:O729" si="92">E768</f>
        <v>0</v>
      </c>
      <c r="F724" s="10">
        <f t="shared" si="92"/>
        <v>0</v>
      </c>
      <c r="G724" s="10">
        <f t="shared" si="92"/>
        <v>0</v>
      </c>
      <c r="H724" s="10">
        <f t="shared" si="92"/>
        <v>0</v>
      </c>
      <c r="I724" s="10">
        <f t="shared" si="92"/>
        <v>0</v>
      </c>
      <c r="J724" s="10">
        <f t="shared" si="92"/>
        <v>8569.2999999999993</v>
      </c>
      <c r="K724" s="10">
        <f t="shared" si="92"/>
        <v>7851.1</v>
      </c>
      <c r="L724" s="15">
        <f t="shared" si="92"/>
        <v>0</v>
      </c>
      <c r="M724" s="10">
        <f t="shared" si="92"/>
        <v>0</v>
      </c>
      <c r="N724" s="10">
        <f t="shared" si="92"/>
        <v>0</v>
      </c>
      <c r="O724" s="10">
        <f t="shared" si="92"/>
        <v>0</v>
      </c>
      <c r="P724" s="12" t="e">
        <f>L724-#REF!</f>
        <v>#REF!</v>
      </c>
      <c r="Q724" s="1" t="e">
        <f>P724-'ВЕРНАЯ на АВГУСТ'!P724</f>
        <v>#REF!</v>
      </c>
    </row>
    <row r="725" spans="1:17">
      <c r="A725" s="273"/>
      <c r="B725" s="266"/>
      <c r="C725" s="9" t="s">
        <v>7</v>
      </c>
      <c r="D725" s="10">
        <f t="shared" si="90"/>
        <v>16420.400000000001</v>
      </c>
      <c r="E725" s="10">
        <f t="shared" si="92"/>
        <v>0</v>
      </c>
      <c r="F725" s="10">
        <f t="shared" si="92"/>
        <v>0</v>
      </c>
      <c r="G725" s="10">
        <f t="shared" si="92"/>
        <v>0</v>
      </c>
      <c r="H725" s="10">
        <f t="shared" si="92"/>
        <v>0</v>
      </c>
      <c r="I725" s="10">
        <f t="shared" si="92"/>
        <v>0</v>
      </c>
      <c r="J725" s="10">
        <f t="shared" si="92"/>
        <v>8569.2999999999993</v>
      </c>
      <c r="K725" s="10">
        <f t="shared" si="92"/>
        <v>7851.1</v>
      </c>
      <c r="L725" s="15">
        <f t="shared" si="92"/>
        <v>0</v>
      </c>
      <c r="M725" s="10">
        <f t="shared" si="92"/>
        <v>0</v>
      </c>
      <c r="N725" s="10">
        <f t="shared" si="92"/>
        <v>0</v>
      </c>
      <c r="O725" s="10">
        <f t="shared" si="92"/>
        <v>0</v>
      </c>
      <c r="P725" s="12" t="e">
        <f>L725-#REF!</f>
        <v>#REF!</v>
      </c>
      <c r="Q725" s="1" t="e">
        <f>P725-'ВЕРНАЯ на АВГУСТ'!P725</f>
        <v>#REF!</v>
      </c>
    </row>
    <row r="726" spans="1:17" ht="24">
      <c r="A726" s="273"/>
      <c r="B726" s="266"/>
      <c r="C726" s="9" t="s">
        <v>8</v>
      </c>
      <c r="D726" s="10">
        <f t="shared" si="90"/>
        <v>0</v>
      </c>
      <c r="E726" s="10">
        <f t="shared" si="92"/>
        <v>0</v>
      </c>
      <c r="F726" s="10">
        <f t="shared" si="92"/>
        <v>0</v>
      </c>
      <c r="G726" s="10">
        <f t="shared" si="92"/>
        <v>0</v>
      </c>
      <c r="H726" s="10">
        <f t="shared" si="92"/>
        <v>0</v>
      </c>
      <c r="I726" s="10">
        <f t="shared" si="92"/>
        <v>0</v>
      </c>
      <c r="J726" s="10">
        <f t="shared" si="92"/>
        <v>0</v>
      </c>
      <c r="K726" s="10">
        <f t="shared" si="92"/>
        <v>0</v>
      </c>
      <c r="L726" s="15">
        <f t="shared" si="92"/>
        <v>0</v>
      </c>
      <c r="M726" s="10">
        <f t="shared" si="92"/>
        <v>0</v>
      </c>
      <c r="N726" s="10">
        <f t="shared" si="92"/>
        <v>0</v>
      </c>
      <c r="O726" s="10">
        <f t="shared" si="92"/>
        <v>0</v>
      </c>
      <c r="P726" s="12" t="e">
        <f>L726-#REF!</f>
        <v>#REF!</v>
      </c>
      <c r="Q726" s="1" t="e">
        <f>P726-'ВЕРНАЯ на АВГУСТ'!P726</f>
        <v>#REF!</v>
      </c>
    </row>
    <row r="727" spans="1:17" ht="24">
      <c r="A727" s="273"/>
      <c r="B727" s="266"/>
      <c r="C727" s="9" t="s">
        <v>9</v>
      </c>
      <c r="D727" s="10">
        <f t="shared" si="90"/>
        <v>0</v>
      </c>
      <c r="E727" s="10">
        <f t="shared" si="92"/>
        <v>0</v>
      </c>
      <c r="F727" s="10">
        <f t="shared" si="92"/>
        <v>0</v>
      </c>
      <c r="G727" s="10">
        <f t="shared" si="92"/>
        <v>0</v>
      </c>
      <c r="H727" s="10">
        <f t="shared" si="92"/>
        <v>0</v>
      </c>
      <c r="I727" s="10">
        <f t="shared" si="92"/>
        <v>0</v>
      </c>
      <c r="J727" s="10">
        <f t="shared" si="92"/>
        <v>0</v>
      </c>
      <c r="K727" s="10">
        <f t="shared" si="92"/>
        <v>0</v>
      </c>
      <c r="L727" s="15">
        <f t="shared" si="92"/>
        <v>0</v>
      </c>
      <c r="M727" s="10">
        <f t="shared" si="92"/>
        <v>0</v>
      </c>
      <c r="N727" s="10">
        <f t="shared" si="92"/>
        <v>0</v>
      </c>
      <c r="O727" s="10">
        <f t="shared" si="92"/>
        <v>0</v>
      </c>
      <c r="P727" s="12" t="e">
        <f>L727-#REF!</f>
        <v>#REF!</v>
      </c>
      <c r="Q727" s="1" t="e">
        <f>P727-'ВЕРНАЯ на АВГУСТ'!P727</f>
        <v>#REF!</v>
      </c>
    </row>
    <row r="728" spans="1:17" ht="36">
      <c r="A728" s="273"/>
      <c r="B728" s="266"/>
      <c r="C728" s="9" t="s">
        <v>10</v>
      </c>
      <c r="D728" s="10">
        <f t="shared" si="90"/>
        <v>0</v>
      </c>
      <c r="E728" s="10">
        <f t="shared" si="92"/>
        <v>0</v>
      </c>
      <c r="F728" s="10">
        <f t="shared" si="92"/>
        <v>0</v>
      </c>
      <c r="G728" s="10">
        <f t="shared" si="92"/>
        <v>0</v>
      </c>
      <c r="H728" s="10">
        <f t="shared" si="92"/>
        <v>0</v>
      </c>
      <c r="I728" s="10">
        <f t="shared" si="92"/>
        <v>0</v>
      </c>
      <c r="J728" s="10">
        <f t="shared" si="92"/>
        <v>0</v>
      </c>
      <c r="K728" s="10">
        <f t="shared" si="92"/>
        <v>0</v>
      </c>
      <c r="L728" s="15">
        <f t="shared" si="92"/>
        <v>0</v>
      </c>
      <c r="M728" s="10">
        <f t="shared" si="92"/>
        <v>0</v>
      </c>
      <c r="N728" s="10">
        <f t="shared" si="92"/>
        <v>0</v>
      </c>
      <c r="O728" s="10">
        <f t="shared" si="92"/>
        <v>0</v>
      </c>
      <c r="P728" s="12" t="e">
        <f>L728-#REF!</f>
        <v>#REF!</v>
      </c>
      <c r="Q728" s="1" t="e">
        <f>P728-'ВЕРНАЯ на АВГУСТ'!P728</f>
        <v>#REF!</v>
      </c>
    </row>
    <row r="729" spans="1:17" hidden="1">
      <c r="A729" s="274"/>
      <c r="B729" s="9"/>
      <c r="C729" s="9"/>
      <c r="D729" s="10">
        <f t="shared" si="90"/>
        <v>0</v>
      </c>
      <c r="E729" s="10">
        <f t="shared" si="92"/>
        <v>0</v>
      </c>
      <c r="F729" s="10">
        <f t="shared" si="92"/>
        <v>0</v>
      </c>
      <c r="G729" s="10">
        <f t="shared" si="92"/>
        <v>0</v>
      </c>
      <c r="H729" s="10">
        <f t="shared" si="92"/>
        <v>0</v>
      </c>
      <c r="I729" s="10">
        <f t="shared" si="92"/>
        <v>0</v>
      </c>
      <c r="J729" s="10">
        <f t="shared" si="92"/>
        <v>0</v>
      </c>
      <c r="K729" s="10">
        <f t="shared" si="92"/>
        <v>0</v>
      </c>
      <c r="L729" s="15">
        <f t="shared" si="92"/>
        <v>0</v>
      </c>
      <c r="M729" s="10">
        <f t="shared" si="92"/>
        <v>0</v>
      </c>
      <c r="N729" s="10">
        <f t="shared" si="92"/>
        <v>0</v>
      </c>
      <c r="O729" s="10">
        <f t="shared" si="92"/>
        <v>0</v>
      </c>
      <c r="P729" s="12" t="e">
        <f>L729-#REF!</f>
        <v>#REF!</v>
      </c>
      <c r="Q729" s="1" t="e">
        <f>P729-'ВЕРНАЯ на АВГУСТ'!P729</f>
        <v>#REF!</v>
      </c>
    </row>
    <row r="730" spans="1:17">
      <c r="A730" s="266" t="s">
        <v>109</v>
      </c>
      <c r="B730" s="266" t="s">
        <v>13</v>
      </c>
      <c r="C730" s="9" t="s">
        <v>6</v>
      </c>
      <c r="D730" s="10">
        <f t="shared" si="90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  <c r="Q730" s="1" t="e">
        <f>P730-'ВЕРНАЯ на АВГУСТ'!P730</f>
        <v>#REF!</v>
      </c>
    </row>
    <row r="731" spans="1:17">
      <c r="A731" s="266"/>
      <c r="B731" s="266"/>
      <c r="C731" s="9" t="s">
        <v>7</v>
      </c>
      <c r="D731" s="10">
        <f t="shared" si="90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  <c r="Q731" s="1" t="e">
        <f>P731-'ВЕРНАЯ на АВГУСТ'!P731</f>
        <v>#REF!</v>
      </c>
    </row>
    <row r="732" spans="1:17" ht="24">
      <c r="A732" s="266"/>
      <c r="B732" s="266"/>
      <c r="C732" s="9" t="s">
        <v>8</v>
      </c>
      <c r="D732" s="10">
        <f t="shared" si="90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  <c r="Q732" s="1" t="e">
        <f>P732-'ВЕРНАЯ на АВГУСТ'!P732</f>
        <v>#REF!</v>
      </c>
    </row>
    <row r="733" spans="1:17" ht="24">
      <c r="A733" s="266"/>
      <c r="B733" s="266"/>
      <c r="C733" s="9" t="s">
        <v>9</v>
      </c>
      <c r="D733" s="10">
        <f t="shared" si="90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  <c r="Q733" s="1" t="e">
        <f>P733-'ВЕРНАЯ на АВГУСТ'!P733</f>
        <v>#REF!</v>
      </c>
    </row>
    <row r="734" spans="1:17" ht="36">
      <c r="A734" s="266"/>
      <c r="B734" s="266"/>
      <c r="C734" s="9" t="s">
        <v>10</v>
      </c>
      <c r="D734" s="10">
        <f t="shared" si="90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  <c r="Q734" s="1" t="e">
        <f>P734-'ВЕРНАЯ на АВГУСТ'!P734</f>
        <v>#REF!</v>
      </c>
    </row>
    <row r="735" spans="1:17" hidden="1">
      <c r="A735" s="9"/>
      <c r="B735" s="9"/>
      <c r="C735" s="9"/>
      <c r="D735" s="10">
        <f t="shared" si="90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  <c r="Q735" s="1" t="e">
        <f>P735-'ВЕРНАЯ на АВГУСТ'!P735</f>
        <v>#REF!</v>
      </c>
    </row>
    <row r="736" spans="1:17">
      <c r="A736" s="266" t="s">
        <v>110</v>
      </c>
      <c r="B736" s="266" t="s">
        <v>21</v>
      </c>
      <c r="C736" s="9" t="s">
        <v>6</v>
      </c>
      <c r="D736" s="10">
        <f t="shared" si="90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  <c r="Q736" s="1" t="e">
        <f>P736-'ВЕРНАЯ на АВГУСТ'!P736</f>
        <v>#REF!</v>
      </c>
    </row>
    <row r="737" spans="1:17">
      <c r="A737" s="266"/>
      <c r="B737" s="266"/>
      <c r="C737" s="9" t="s">
        <v>7</v>
      </c>
      <c r="D737" s="10">
        <f t="shared" si="90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  <c r="Q737" s="1" t="e">
        <f>P737-'ВЕРНАЯ на АВГУСТ'!P737</f>
        <v>#REF!</v>
      </c>
    </row>
    <row r="738" spans="1:17" ht="24">
      <c r="A738" s="266"/>
      <c r="B738" s="266"/>
      <c r="C738" s="9" t="s">
        <v>8</v>
      </c>
      <c r="D738" s="10">
        <f t="shared" si="90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  <c r="Q738" s="1" t="e">
        <f>P738-'ВЕРНАЯ на АВГУСТ'!P738</f>
        <v>#REF!</v>
      </c>
    </row>
    <row r="739" spans="1:17" ht="24">
      <c r="A739" s="266"/>
      <c r="B739" s="266"/>
      <c r="C739" s="9" t="s">
        <v>9</v>
      </c>
      <c r="D739" s="10">
        <f t="shared" si="90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  <c r="Q739" s="1" t="e">
        <f>P739-'ВЕРНАЯ на АВГУСТ'!P739</f>
        <v>#REF!</v>
      </c>
    </row>
    <row r="740" spans="1:17" ht="36">
      <c r="A740" s="266"/>
      <c r="B740" s="266"/>
      <c r="C740" s="9" t="s">
        <v>10</v>
      </c>
      <c r="D740" s="10">
        <f t="shared" si="90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  <c r="Q740" s="1" t="e">
        <f>P740-'ВЕРНАЯ на АВГУСТ'!P740</f>
        <v>#REF!</v>
      </c>
    </row>
    <row r="741" spans="1:17" hidden="1">
      <c r="A741" s="9"/>
      <c r="B741" s="9"/>
      <c r="C741" s="9"/>
      <c r="D741" s="10">
        <f t="shared" si="90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  <c r="Q741" s="1" t="e">
        <f>P741-'ВЕРНАЯ на АВГУСТ'!P741</f>
        <v>#REF!</v>
      </c>
    </row>
    <row r="742" spans="1:17">
      <c r="A742" s="266" t="s">
        <v>111</v>
      </c>
      <c r="B742" s="266" t="s">
        <v>21</v>
      </c>
      <c r="C742" s="9" t="s">
        <v>6</v>
      </c>
      <c r="D742" s="10">
        <f t="shared" si="90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  <c r="Q742" s="1" t="e">
        <f>P742-'ВЕРНАЯ на АВГУСТ'!P742</f>
        <v>#REF!</v>
      </c>
    </row>
    <row r="743" spans="1:17">
      <c r="A743" s="266"/>
      <c r="B743" s="266"/>
      <c r="C743" s="9" t="s">
        <v>7</v>
      </c>
      <c r="D743" s="10">
        <f t="shared" si="90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  <c r="Q743" s="1" t="e">
        <f>P743-'ВЕРНАЯ на АВГУСТ'!P743</f>
        <v>#REF!</v>
      </c>
    </row>
    <row r="744" spans="1:17" ht="24">
      <c r="A744" s="266"/>
      <c r="B744" s="266"/>
      <c r="C744" s="9" t="s">
        <v>8</v>
      </c>
      <c r="D744" s="10">
        <f t="shared" si="90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  <c r="Q744" s="1" t="e">
        <f>P744-'ВЕРНАЯ на АВГУСТ'!P744</f>
        <v>#REF!</v>
      </c>
    </row>
    <row r="745" spans="1:17" ht="24">
      <c r="A745" s="266"/>
      <c r="B745" s="266"/>
      <c r="C745" s="9" t="s">
        <v>9</v>
      </c>
      <c r="D745" s="10">
        <f t="shared" si="90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  <c r="Q745" s="1" t="e">
        <f>P745-'ВЕРНАЯ на АВГУСТ'!P745</f>
        <v>#REF!</v>
      </c>
    </row>
    <row r="746" spans="1:17" ht="36">
      <c r="A746" s="266"/>
      <c r="B746" s="266"/>
      <c r="C746" s="9" t="s">
        <v>10</v>
      </c>
      <c r="D746" s="10">
        <f t="shared" si="90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  <c r="Q746" s="1" t="e">
        <f>P746-'ВЕРНАЯ на АВГУСТ'!P746</f>
        <v>#REF!</v>
      </c>
    </row>
    <row r="747" spans="1:17" hidden="1">
      <c r="A747" s="9"/>
      <c r="B747" s="9"/>
      <c r="C747" s="9"/>
      <c r="D747" s="10">
        <f t="shared" si="90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  <c r="Q747" s="1" t="e">
        <f>P747-'ВЕРНАЯ на АВГУСТ'!P747</f>
        <v>#REF!</v>
      </c>
    </row>
    <row r="748" spans="1:17">
      <c r="A748" s="266" t="s">
        <v>112</v>
      </c>
      <c r="B748" s="266" t="s">
        <v>13</v>
      </c>
      <c r="C748" s="9" t="s">
        <v>6</v>
      </c>
      <c r="D748" s="10">
        <f t="shared" si="90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  <c r="Q748" s="1" t="e">
        <f>P748-'ВЕРНАЯ на АВГУСТ'!P748</f>
        <v>#REF!</v>
      </c>
    </row>
    <row r="749" spans="1:17">
      <c r="A749" s="266"/>
      <c r="B749" s="266"/>
      <c r="C749" s="9" t="s">
        <v>7</v>
      </c>
      <c r="D749" s="10">
        <f t="shared" si="90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  <c r="Q749" s="1" t="e">
        <f>P749-'ВЕРНАЯ на АВГУСТ'!P749</f>
        <v>#REF!</v>
      </c>
    </row>
    <row r="750" spans="1:17" ht="24">
      <c r="A750" s="266"/>
      <c r="B750" s="266"/>
      <c r="C750" s="9" t="s">
        <v>8</v>
      </c>
      <c r="D750" s="10">
        <f t="shared" si="90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  <c r="Q750" s="1" t="e">
        <f>P750-'ВЕРНАЯ на АВГУСТ'!P750</f>
        <v>#REF!</v>
      </c>
    </row>
    <row r="751" spans="1:17" ht="24">
      <c r="A751" s="266"/>
      <c r="B751" s="266"/>
      <c r="C751" s="9" t="s">
        <v>9</v>
      </c>
      <c r="D751" s="10">
        <f t="shared" si="90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  <c r="Q751" s="1" t="e">
        <f>P751-'ВЕРНАЯ на АВГУСТ'!P751</f>
        <v>#REF!</v>
      </c>
    </row>
    <row r="752" spans="1:17" ht="36">
      <c r="A752" s="266"/>
      <c r="B752" s="266"/>
      <c r="C752" s="9" t="s">
        <v>10</v>
      </c>
      <c r="D752" s="10">
        <f t="shared" si="90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  <c r="Q752" s="1" t="e">
        <f>P752-'ВЕРНАЯ на АВГУСТ'!P752</f>
        <v>#REF!</v>
      </c>
    </row>
    <row r="753" spans="1:17" hidden="1">
      <c r="A753" s="9"/>
      <c r="B753" s="9"/>
      <c r="C753" s="9"/>
      <c r="D753" s="10">
        <f t="shared" si="90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  <c r="Q753" s="1" t="e">
        <f>P753-'ВЕРНАЯ на АВГУСТ'!P753</f>
        <v>#REF!</v>
      </c>
    </row>
    <row r="754" spans="1:17">
      <c r="A754" s="266" t="s">
        <v>113</v>
      </c>
      <c r="B754" s="266"/>
      <c r="C754" s="9" t="s">
        <v>6</v>
      </c>
      <c r="D754" s="10">
        <f t="shared" si="90"/>
        <v>26399.599999999999</v>
      </c>
      <c r="E754" s="10">
        <f t="shared" ref="D754:O759" si="93">E762+E768</f>
        <v>0</v>
      </c>
      <c r="F754" s="10">
        <f t="shared" si="93"/>
        <v>0</v>
      </c>
      <c r="G754" s="10">
        <f t="shared" si="93"/>
        <v>0</v>
      </c>
      <c r="H754" s="10">
        <f t="shared" si="93"/>
        <v>0</v>
      </c>
      <c r="I754" s="10">
        <f t="shared" si="93"/>
        <v>0</v>
      </c>
      <c r="J754" s="10">
        <f t="shared" si="93"/>
        <v>18548.5</v>
      </c>
      <c r="K754" s="10">
        <f t="shared" si="93"/>
        <v>7851.1</v>
      </c>
      <c r="L754" s="15">
        <f t="shared" si="93"/>
        <v>0</v>
      </c>
      <c r="M754" s="10">
        <f t="shared" si="93"/>
        <v>0</v>
      </c>
      <c r="N754" s="10">
        <f t="shared" si="93"/>
        <v>0</v>
      </c>
      <c r="O754" s="10">
        <f t="shared" si="93"/>
        <v>0</v>
      </c>
      <c r="P754" s="12" t="e">
        <f>L754-#REF!</f>
        <v>#REF!</v>
      </c>
      <c r="Q754" s="1" t="e">
        <f>P754-'ВЕРНАЯ на АВГУСТ'!P754</f>
        <v>#REF!</v>
      </c>
    </row>
    <row r="755" spans="1:17">
      <c r="A755" s="266"/>
      <c r="B755" s="266"/>
      <c r="C755" s="9" t="s">
        <v>7</v>
      </c>
      <c r="D755" s="10">
        <f t="shared" si="90"/>
        <v>26399.599999999999</v>
      </c>
      <c r="E755" s="10">
        <f t="shared" si="93"/>
        <v>0</v>
      </c>
      <c r="F755" s="10">
        <f t="shared" si="93"/>
        <v>0</v>
      </c>
      <c r="G755" s="10">
        <f t="shared" si="93"/>
        <v>0</v>
      </c>
      <c r="H755" s="10">
        <f t="shared" si="93"/>
        <v>0</v>
      </c>
      <c r="I755" s="10">
        <f t="shared" si="93"/>
        <v>0</v>
      </c>
      <c r="J755" s="10">
        <f t="shared" si="93"/>
        <v>18548.5</v>
      </c>
      <c r="K755" s="10">
        <f t="shared" si="93"/>
        <v>7851.1</v>
      </c>
      <c r="L755" s="15">
        <f t="shared" si="93"/>
        <v>0</v>
      </c>
      <c r="M755" s="10">
        <f t="shared" si="93"/>
        <v>0</v>
      </c>
      <c r="N755" s="10">
        <f t="shared" si="93"/>
        <v>0</v>
      </c>
      <c r="O755" s="10">
        <f t="shared" si="93"/>
        <v>0</v>
      </c>
      <c r="P755" s="12" t="e">
        <f>L755-#REF!</f>
        <v>#REF!</v>
      </c>
      <c r="Q755" s="1" t="e">
        <f>P755-'ВЕРНАЯ на АВГУСТ'!P755</f>
        <v>#REF!</v>
      </c>
    </row>
    <row r="756" spans="1:17" ht="24">
      <c r="A756" s="266"/>
      <c r="B756" s="266"/>
      <c r="C756" s="9" t="s">
        <v>8</v>
      </c>
      <c r="D756" s="10">
        <f t="shared" si="90"/>
        <v>0</v>
      </c>
      <c r="E756" s="10">
        <f t="shared" si="93"/>
        <v>0</v>
      </c>
      <c r="F756" s="10">
        <f t="shared" si="93"/>
        <v>0</v>
      </c>
      <c r="G756" s="10">
        <f t="shared" si="93"/>
        <v>0</v>
      </c>
      <c r="H756" s="10">
        <f t="shared" si="93"/>
        <v>0</v>
      </c>
      <c r="I756" s="10">
        <f t="shared" si="93"/>
        <v>0</v>
      </c>
      <c r="J756" s="10">
        <f t="shared" si="93"/>
        <v>0</v>
      </c>
      <c r="K756" s="10">
        <f t="shared" si="93"/>
        <v>0</v>
      </c>
      <c r="L756" s="15">
        <f t="shared" si="93"/>
        <v>0</v>
      </c>
      <c r="M756" s="10">
        <f t="shared" si="93"/>
        <v>0</v>
      </c>
      <c r="N756" s="10">
        <f t="shared" si="93"/>
        <v>0</v>
      </c>
      <c r="O756" s="10">
        <f t="shared" si="93"/>
        <v>0</v>
      </c>
      <c r="P756" s="12" t="e">
        <f>L756-#REF!</f>
        <v>#REF!</v>
      </c>
      <c r="Q756" s="1" t="e">
        <f>P756-'ВЕРНАЯ на АВГУСТ'!P756</f>
        <v>#REF!</v>
      </c>
    </row>
    <row r="757" spans="1:17" ht="24">
      <c r="A757" s="266"/>
      <c r="B757" s="266"/>
      <c r="C757" s="9" t="s">
        <v>9</v>
      </c>
      <c r="D757" s="10">
        <f t="shared" si="90"/>
        <v>0</v>
      </c>
      <c r="E757" s="10">
        <f t="shared" si="93"/>
        <v>0</v>
      </c>
      <c r="F757" s="10">
        <f t="shared" si="93"/>
        <v>0</v>
      </c>
      <c r="G757" s="10">
        <f t="shared" si="93"/>
        <v>0</v>
      </c>
      <c r="H757" s="10">
        <f t="shared" si="93"/>
        <v>0</v>
      </c>
      <c r="I757" s="10">
        <f t="shared" si="93"/>
        <v>0</v>
      </c>
      <c r="J757" s="10">
        <f t="shared" si="93"/>
        <v>0</v>
      </c>
      <c r="K757" s="10">
        <f t="shared" si="93"/>
        <v>0</v>
      </c>
      <c r="L757" s="15">
        <f t="shared" si="93"/>
        <v>0</v>
      </c>
      <c r="M757" s="10">
        <f t="shared" si="93"/>
        <v>0</v>
      </c>
      <c r="N757" s="10">
        <f t="shared" si="93"/>
        <v>0</v>
      </c>
      <c r="O757" s="10">
        <f t="shared" si="93"/>
        <v>0</v>
      </c>
      <c r="P757" s="12" t="e">
        <f>L757-#REF!</f>
        <v>#REF!</v>
      </c>
      <c r="Q757" s="1" t="e">
        <f>P757-'ВЕРНАЯ на АВГУСТ'!P757</f>
        <v>#REF!</v>
      </c>
    </row>
    <row r="758" spans="1:17" ht="36">
      <c r="A758" s="266"/>
      <c r="B758" s="266"/>
      <c r="C758" s="9" t="s">
        <v>10</v>
      </c>
      <c r="D758" s="10">
        <f t="shared" si="90"/>
        <v>0</v>
      </c>
      <c r="E758" s="10">
        <f t="shared" si="93"/>
        <v>0</v>
      </c>
      <c r="F758" s="10">
        <f t="shared" si="93"/>
        <v>0</v>
      </c>
      <c r="G758" s="10">
        <f t="shared" si="93"/>
        <v>0</v>
      </c>
      <c r="H758" s="10">
        <f t="shared" si="93"/>
        <v>0</v>
      </c>
      <c r="I758" s="10">
        <f t="shared" si="93"/>
        <v>0</v>
      </c>
      <c r="J758" s="10">
        <f t="shared" si="93"/>
        <v>0</v>
      </c>
      <c r="K758" s="10">
        <f t="shared" si="93"/>
        <v>0</v>
      </c>
      <c r="L758" s="15">
        <f t="shared" si="93"/>
        <v>0</v>
      </c>
      <c r="M758" s="10">
        <f t="shared" si="93"/>
        <v>0</v>
      </c>
      <c r="N758" s="10">
        <f t="shared" si="93"/>
        <v>0</v>
      </c>
      <c r="O758" s="10">
        <f t="shared" si="93"/>
        <v>0</v>
      </c>
      <c r="P758" s="12" t="e">
        <f>L758-#REF!</f>
        <v>#REF!</v>
      </c>
      <c r="Q758" s="1" t="e">
        <f>P758-'ВЕРНАЯ на АВГУСТ'!P758</f>
        <v>#REF!</v>
      </c>
    </row>
    <row r="759" spans="1:17" hidden="1">
      <c r="A759" s="266"/>
      <c r="B759" s="9"/>
      <c r="C759" s="9"/>
      <c r="D759" s="10">
        <f t="shared" si="93"/>
        <v>0</v>
      </c>
      <c r="E759" s="10">
        <f t="shared" si="93"/>
        <v>0</v>
      </c>
      <c r="F759" s="10">
        <f t="shared" si="93"/>
        <v>0</v>
      </c>
      <c r="G759" s="10">
        <f t="shared" si="93"/>
        <v>0</v>
      </c>
      <c r="H759" s="10">
        <f t="shared" si="93"/>
        <v>0</v>
      </c>
      <c r="I759" s="10">
        <f t="shared" si="93"/>
        <v>0</v>
      </c>
      <c r="J759" s="10">
        <f t="shared" si="93"/>
        <v>0</v>
      </c>
      <c r="K759" s="10">
        <f t="shared" si="93"/>
        <v>0</v>
      </c>
      <c r="L759" s="15">
        <f t="shared" si="93"/>
        <v>0</v>
      </c>
      <c r="M759" s="10">
        <f t="shared" si="93"/>
        <v>0</v>
      </c>
      <c r="N759" s="10">
        <f t="shared" si="93"/>
        <v>0</v>
      </c>
      <c r="O759" s="10">
        <f t="shared" si="93"/>
        <v>0</v>
      </c>
      <c r="P759" s="12" t="e">
        <f>L759-#REF!</f>
        <v>#REF!</v>
      </c>
      <c r="Q759" s="1" t="e">
        <f>P759-'ВЕРНАЯ на АВГУСТ'!P759</f>
        <v>#REF!</v>
      </c>
    </row>
    <row r="760" spans="1:17">
      <c r="A760" s="266"/>
      <c r="B760" s="266" t="s">
        <v>12</v>
      </c>
      <c r="C760" s="266"/>
      <c r="D760" s="266"/>
      <c r="E760" s="266"/>
      <c r="F760" s="266"/>
      <c r="G760" s="266"/>
      <c r="H760" s="266"/>
      <c r="I760" s="266"/>
      <c r="J760" s="266"/>
      <c r="K760" s="266"/>
      <c r="L760" s="266"/>
      <c r="M760" s="266"/>
      <c r="N760" s="266"/>
      <c r="O760" s="266"/>
      <c r="P760" s="12" t="e">
        <f>L760-#REF!</f>
        <v>#REF!</v>
      </c>
      <c r="Q760" s="1" t="e">
        <f>P760-'ВЕРНАЯ на АВГУСТ'!P760</f>
        <v>#REF!</v>
      </c>
    </row>
    <row r="761" spans="1:17">
      <c r="A761" s="266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  <c r="Q761" s="1" t="e">
        <f>P761-'ВЕРНАЯ на АВГУСТ'!P761</f>
        <v>#REF!</v>
      </c>
    </row>
    <row r="762" spans="1:17">
      <c r="A762" s="266"/>
      <c r="B762" s="266" t="s">
        <v>13</v>
      </c>
      <c r="C762" s="9" t="s">
        <v>6</v>
      </c>
      <c r="D762" s="10">
        <f t="shared" ref="D762:D802" si="94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  <c r="Q762" s="1" t="e">
        <f>P762-'ВЕРНАЯ на АВГУСТ'!P762</f>
        <v>#REF!</v>
      </c>
    </row>
    <row r="763" spans="1:17">
      <c r="A763" s="266"/>
      <c r="B763" s="266"/>
      <c r="C763" s="9" t="s">
        <v>7</v>
      </c>
      <c r="D763" s="10">
        <f t="shared" si="94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  <c r="Q763" s="1" t="e">
        <f>P763-'ВЕРНАЯ на АВГУСТ'!P763</f>
        <v>#REF!</v>
      </c>
    </row>
    <row r="764" spans="1:17" ht="24">
      <c r="A764" s="266"/>
      <c r="B764" s="266"/>
      <c r="C764" s="9" t="s">
        <v>8</v>
      </c>
      <c r="D764" s="10">
        <f t="shared" si="94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  <c r="Q764" s="1" t="e">
        <f>P764-'ВЕРНАЯ на АВГУСТ'!P764</f>
        <v>#REF!</v>
      </c>
    </row>
    <row r="765" spans="1:17" ht="24">
      <c r="A765" s="266"/>
      <c r="B765" s="266"/>
      <c r="C765" s="9" t="s">
        <v>9</v>
      </c>
      <c r="D765" s="10">
        <f t="shared" si="94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  <c r="Q765" s="1" t="e">
        <f>P765-'ВЕРНАЯ на АВГУСТ'!P765</f>
        <v>#REF!</v>
      </c>
    </row>
    <row r="766" spans="1:17" ht="36">
      <c r="A766" s="266"/>
      <c r="B766" s="266"/>
      <c r="C766" s="9" t="s">
        <v>10</v>
      </c>
      <c r="D766" s="10">
        <f t="shared" si="94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  <c r="Q766" s="1" t="e">
        <f>P766-'ВЕРНАЯ на АВГУСТ'!P766</f>
        <v>#REF!</v>
      </c>
    </row>
    <row r="767" spans="1:17" hidden="1">
      <c r="A767" s="266"/>
      <c r="B767" s="9"/>
      <c r="C767" s="9"/>
      <c r="D767" s="10">
        <f t="shared" si="94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  <c r="Q767" s="1" t="e">
        <f>P767-'ВЕРНАЯ на АВГУСТ'!P767</f>
        <v>#REF!</v>
      </c>
    </row>
    <row r="768" spans="1:17">
      <c r="A768" s="266"/>
      <c r="B768" s="266" t="s">
        <v>17</v>
      </c>
      <c r="C768" s="9" t="s">
        <v>6</v>
      </c>
      <c r="D768" s="10">
        <f t="shared" si="94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  <c r="Q768" s="1" t="e">
        <f>P768-'ВЕРНАЯ на АВГУСТ'!P768</f>
        <v>#REF!</v>
      </c>
    </row>
    <row r="769" spans="1:17">
      <c r="A769" s="266"/>
      <c r="B769" s="266"/>
      <c r="C769" s="9" t="s">
        <v>7</v>
      </c>
      <c r="D769" s="10">
        <f t="shared" si="94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  <c r="Q769" s="1" t="e">
        <f>P769-'ВЕРНАЯ на АВГУСТ'!P769</f>
        <v>#REF!</v>
      </c>
    </row>
    <row r="770" spans="1:17" ht="24">
      <c r="A770" s="266"/>
      <c r="B770" s="266"/>
      <c r="C770" s="9" t="s">
        <v>8</v>
      </c>
      <c r="D770" s="10">
        <f t="shared" si="94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  <c r="Q770" s="1" t="e">
        <f>P770-'ВЕРНАЯ на АВГУСТ'!P770</f>
        <v>#REF!</v>
      </c>
    </row>
    <row r="771" spans="1:17" ht="24">
      <c r="A771" s="266"/>
      <c r="B771" s="266"/>
      <c r="C771" s="9" t="s">
        <v>9</v>
      </c>
      <c r="D771" s="10">
        <f t="shared" si="94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  <c r="Q771" s="1" t="e">
        <f>P771-'ВЕРНАЯ на АВГУСТ'!P771</f>
        <v>#REF!</v>
      </c>
    </row>
    <row r="772" spans="1:17" ht="36">
      <c r="A772" s="266"/>
      <c r="B772" s="266"/>
      <c r="C772" s="9" t="s">
        <v>10</v>
      </c>
      <c r="D772" s="10">
        <f t="shared" si="94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  <c r="Q772" s="1" t="e">
        <f>P772-'ВЕРНАЯ на АВГУСТ'!P772</f>
        <v>#REF!</v>
      </c>
    </row>
    <row r="773" spans="1:17" hidden="1">
      <c r="A773" s="9"/>
      <c r="B773" s="9"/>
      <c r="C773" s="9"/>
      <c r="D773" s="10">
        <f t="shared" si="94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  <c r="Q773" s="1" t="e">
        <f>P773-'ВЕРНАЯ на АВГУСТ'!P773</f>
        <v>#REF!</v>
      </c>
    </row>
    <row r="774" spans="1:17">
      <c r="A774" s="266" t="s">
        <v>114</v>
      </c>
      <c r="B774" s="266" t="s">
        <v>13</v>
      </c>
      <c r="C774" s="9" t="s">
        <v>6</v>
      </c>
      <c r="D774" s="10">
        <f t="shared" si="94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  <c r="Q774" s="1" t="e">
        <f>P774-'ВЕРНАЯ на АВГУСТ'!P774</f>
        <v>#REF!</v>
      </c>
    </row>
    <row r="775" spans="1:17">
      <c r="A775" s="266"/>
      <c r="B775" s="266"/>
      <c r="C775" s="9" t="s">
        <v>7</v>
      </c>
      <c r="D775" s="10">
        <f t="shared" si="94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  <c r="Q775" s="1" t="e">
        <f>P775-'ВЕРНАЯ на АВГУСТ'!P775</f>
        <v>#REF!</v>
      </c>
    </row>
    <row r="776" spans="1:17" ht="24">
      <c r="A776" s="266"/>
      <c r="B776" s="266"/>
      <c r="C776" s="9" t="s">
        <v>8</v>
      </c>
      <c r="D776" s="10">
        <f t="shared" si="94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  <c r="Q776" s="1" t="e">
        <f>P776-'ВЕРНАЯ на АВГУСТ'!P776</f>
        <v>#REF!</v>
      </c>
    </row>
    <row r="777" spans="1:17" ht="24">
      <c r="A777" s="266"/>
      <c r="B777" s="266"/>
      <c r="C777" s="9" t="s">
        <v>9</v>
      </c>
      <c r="D777" s="10">
        <f t="shared" si="94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  <c r="Q777" s="1" t="e">
        <f>P777-'ВЕРНАЯ на АВГУСТ'!P777</f>
        <v>#REF!</v>
      </c>
    </row>
    <row r="778" spans="1:17" ht="36">
      <c r="A778" s="266"/>
      <c r="B778" s="266"/>
      <c r="C778" s="9" t="s">
        <v>10</v>
      </c>
      <c r="D778" s="10">
        <f t="shared" si="94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  <c r="Q778" s="1" t="e">
        <f>P778-'ВЕРНАЯ на АВГУСТ'!P778</f>
        <v>#REF!</v>
      </c>
    </row>
    <row r="779" spans="1:17" hidden="1">
      <c r="A779" s="9"/>
      <c r="B779" s="9"/>
      <c r="C779" s="9"/>
      <c r="D779" s="10">
        <f t="shared" si="94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  <c r="Q779" s="1" t="e">
        <f>P779-'ВЕРНАЯ на АВГУСТ'!P779</f>
        <v>#REF!</v>
      </c>
    </row>
    <row r="780" spans="1:17">
      <c r="A780" s="266" t="s">
        <v>115</v>
      </c>
      <c r="B780" s="266" t="s">
        <v>13</v>
      </c>
      <c r="C780" s="9" t="s">
        <v>6</v>
      </c>
      <c r="D780" s="10">
        <f t="shared" si="94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  <c r="Q780" s="1" t="e">
        <f>P780-'ВЕРНАЯ на АВГУСТ'!P780</f>
        <v>#REF!</v>
      </c>
    </row>
    <row r="781" spans="1:17">
      <c r="A781" s="266"/>
      <c r="B781" s="266"/>
      <c r="C781" s="9" t="s">
        <v>7</v>
      </c>
      <c r="D781" s="10">
        <f t="shared" si="94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  <c r="Q781" s="1" t="e">
        <f>P781-'ВЕРНАЯ на АВГУСТ'!P781</f>
        <v>#REF!</v>
      </c>
    </row>
    <row r="782" spans="1:17" ht="24">
      <c r="A782" s="266"/>
      <c r="B782" s="266"/>
      <c r="C782" s="9" t="s">
        <v>8</v>
      </c>
      <c r="D782" s="10">
        <f t="shared" si="94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  <c r="Q782" s="1" t="e">
        <f>P782-'ВЕРНАЯ на АВГУСТ'!P782</f>
        <v>#REF!</v>
      </c>
    </row>
    <row r="783" spans="1:17" ht="24">
      <c r="A783" s="266"/>
      <c r="B783" s="266"/>
      <c r="C783" s="9" t="s">
        <v>9</v>
      </c>
      <c r="D783" s="10">
        <f t="shared" si="94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  <c r="Q783" s="1" t="e">
        <f>P783-'ВЕРНАЯ на АВГУСТ'!P783</f>
        <v>#REF!</v>
      </c>
    </row>
    <row r="784" spans="1:17" ht="36">
      <c r="A784" s="266"/>
      <c r="B784" s="266"/>
      <c r="C784" s="9" t="s">
        <v>10</v>
      </c>
      <c r="D784" s="10">
        <f t="shared" si="94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  <c r="Q784" s="1" t="e">
        <f>P784-'ВЕРНАЯ на АВГУСТ'!P784</f>
        <v>#REF!</v>
      </c>
    </row>
    <row r="785" spans="1:17" hidden="1">
      <c r="A785" s="9"/>
      <c r="B785" s="9"/>
      <c r="C785" s="9"/>
      <c r="D785" s="10">
        <f t="shared" si="94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  <c r="Q785" s="1" t="e">
        <f>P785-'ВЕРНАЯ на АВГУСТ'!P785</f>
        <v>#REF!</v>
      </c>
    </row>
    <row r="786" spans="1:17">
      <c r="A786" s="266" t="s">
        <v>116</v>
      </c>
      <c r="B786" s="266" t="s">
        <v>13</v>
      </c>
      <c r="C786" s="9" t="s">
        <v>6</v>
      </c>
      <c r="D786" s="10">
        <f t="shared" si="94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  <c r="Q786" s="1" t="e">
        <f>P786-'ВЕРНАЯ на АВГУСТ'!P786</f>
        <v>#REF!</v>
      </c>
    </row>
    <row r="787" spans="1:17">
      <c r="A787" s="266"/>
      <c r="B787" s="266"/>
      <c r="C787" s="9" t="s">
        <v>7</v>
      </c>
      <c r="D787" s="10">
        <f t="shared" si="94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  <c r="Q787" s="1" t="e">
        <f>P787-'ВЕРНАЯ на АВГУСТ'!P787</f>
        <v>#REF!</v>
      </c>
    </row>
    <row r="788" spans="1:17" ht="24">
      <c r="A788" s="266"/>
      <c r="B788" s="266"/>
      <c r="C788" s="9" t="s">
        <v>8</v>
      </c>
      <c r="D788" s="10">
        <f t="shared" si="94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  <c r="Q788" s="1" t="e">
        <f>P788-'ВЕРНАЯ на АВГУСТ'!P788</f>
        <v>#REF!</v>
      </c>
    </row>
    <row r="789" spans="1:17" ht="24">
      <c r="A789" s="266"/>
      <c r="B789" s="266"/>
      <c r="C789" s="9" t="s">
        <v>9</v>
      </c>
      <c r="D789" s="10">
        <f t="shared" si="94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  <c r="Q789" s="1" t="e">
        <f>P789-'ВЕРНАЯ на АВГУСТ'!P789</f>
        <v>#REF!</v>
      </c>
    </row>
    <row r="790" spans="1:17" ht="36">
      <c r="A790" s="266"/>
      <c r="B790" s="266"/>
      <c r="C790" s="9" t="s">
        <v>10</v>
      </c>
      <c r="D790" s="10">
        <f t="shared" si="94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  <c r="Q790" s="1" t="e">
        <f>P790-'ВЕРНАЯ на АВГУСТ'!P790</f>
        <v>#REF!</v>
      </c>
    </row>
    <row r="791" spans="1:17" ht="15.75" customHeight="1">
      <c r="A791" s="9"/>
      <c r="B791" s="9"/>
      <c r="C791" s="9"/>
      <c r="D791" s="10">
        <f t="shared" si="94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  <c r="Q791" s="1" t="e">
        <f>P791-'ВЕРНАЯ на АВГУСТ'!P791</f>
        <v>#REF!</v>
      </c>
    </row>
    <row r="792" spans="1:17">
      <c r="A792" s="266" t="s">
        <v>117</v>
      </c>
      <c r="B792" s="266" t="s">
        <v>21</v>
      </c>
      <c r="C792" s="9" t="s">
        <v>6</v>
      </c>
      <c r="D792" s="10">
        <f t="shared" si="94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  <c r="Q792" s="1" t="e">
        <f>P792-'ВЕРНАЯ на АВГУСТ'!P792</f>
        <v>#REF!</v>
      </c>
    </row>
    <row r="793" spans="1:17">
      <c r="A793" s="266"/>
      <c r="B793" s="266"/>
      <c r="C793" s="9" t="s">
        <v>7</v>
      </c>
      <c r="D793" s="10">
        <f t="shared" si="94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  <c r="Q793" s="1" t="e">
        <f>P793-'ВЕРНАЯ на АВГУСТ'!P793</f>
        <v>#REF!</v>
      </c>
    </row>
    <row r="794" spans="1:17" ht="24">
      <c r="A794" s="266"/>
      <c r="B794" s="266"/>
      <c r="C794" s="9" t="s">
        <v>8</v>
      </c>
      <c r="D794" s="10">
        <f t="shared" si="94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  <c r="Q794" s="1" t="e">
        <f>P794-'ВЕРНАЯ на АВГУСТ'!P794</f>
        <v>#REF!</v>
      </c>
    </row>
    <row r="795" spans="1:17" ht="24">
      <c r="A795" s="266"/>
      <c r="B795" s="266"/>
      <c r="C795" s="9" t="s">
        <v>9</v>
      </c>
      <c r="D795" s="10">
        <f t="shared" si="94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  <c r="Q795" s="1" t="e">
        <f>P795-'ВЕРНАЯ на АВГУСТ'!P795</f>
        <v>#REF!</v>
      </c>
    </row>
    <row r="796" spans="1:17" ht="36">
      <c r="A796" s="266"/>
      <c r="B796" s="266"/>
      <c r="C796" s="9" t="s">
        <v>10</v>
      </c>
      <c r="D796" s="10">
        <f t="shared" si="94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  <c r="Q796" s="1" t="e">
        <f>P796-'ВЕРНАЯ на АВГУСТ'!P796</f>
        <v>#REF!</v>
      </c>
    </row>
    <row r="797" spans="1:17" hidden="1">
      <c r="A797" s="9"/>
      <c r="B797" s="9"/>
      <c r="C797" s="9"/>
      <c r="D797" s="10">
        <f t="shared" si="94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  <c r="Q797" s="1" t="e">
        <f>P797-'ВЕРНАЯ на АВГУСТ'!P797</f>
        <v>#REF!</v>
      </c>
    </row>
    <row r="798" spans="1:17" ht="15.75" customHeight="1">
      <c r="A798" s="267" t="s">
        <v>118</v>
      </c>
      <c r="B798" s="267" t="s">
        <v>13</v>
      </c>
      <c r="C798" s="9" t="s">
        <v>6</v>
      </c>
      <c r="D798" s="10">
        <f t="shared" si="94"/>
        <v>35705.5</v>
      </c>
      <c r="E798" s="10">
        <f t="shared" ref="D798:O803" si="95">E805+E811+E817+E823</f>
        <v>0</v>
      </c>
      <c r="F798" s="10">
        <f t="shared" si="95"/>
        <v>0</v>
      </c>
      <c r="G798" s="10">
        <f t="shared" si="95"/>
        <v>0</v>
      </c>
      <c r="H798" s="10">
        <f t="shared" si="95"/>
        <v>0</v>
      </c>
      <c r="I798" s="10">
        <f t="shared" si="95"/>
        <v>0</v>
      </c>
      <c r="J798" s="10">
        <f t="shared" si="95"/>
        <v>24505.5</v>
      </c>
      <c r="K798" s="10">
        <f t="shared" si="95"/>
        <v>7700</v>
      </c>
      <c r="L798" s="15">
        <f t="shared" si="95"/>
        <v>2500</v>
      </c>
      <c r="M798" s="10">
        <f t="shared" si="95"/>
        <v>1000</v>
      </c>
      <c r="N798" s="10">
        <f t="shared" si="95"/>
        <v>0</v>
      </c>
      <c r="O798" s="10">
        <f t="shared" si="95"/>
        <v>0</v>
      </c>
      <c r="P798" s="12" t="e">
        <f>L798-#REF!</f>
        <v>#REF!</v>
      </c>
      <c r="Q798" s="1" t="e">
        <f>P798-'ВЕРНАЯ на АВГУСТ'!P798</f>
        <v>#REF!</v>
      </c>
    </row>
    <row r="799" spans="1:17">
      <c r="A799" s="267"/>
      <c r="B799" s="267"/>
      <c r="C799" s="9" t="s">
        <v>7</v>
      </c>
      <c r="D799" s="10">
        <f t="shared" si="94"/>
        <v>145.5</v>
      </c>
      <c r="E799" s="10">
        <f t="shared" si="95"/>
        <v>0</v>
      </c>
      <c r="F799" s="10">
        <f t="shared" si="95"/>
        <v>0</v>
      </c>
      <c r="G799" s="10">
        <f t="shared" si="95"/>
        <v>0</v>
      </c>
      <c r="H799" s="10">
        <f t="shared" si="95"/>
        <v>0</v>
      </c>
      <c r="I799" s="10">
        <f t="shared" si="95"/>
        <v>0</v>
      </c>
      <c r="J799" s="10">
        <f t="shared" si="95"/>
        <v>145.5</v>
      </c>
      <c r="K799" s="10">
        <f t="shared" si="95"/>
        <v>0</v>
      </c>
      <c r="L799" s="15">
        <f t="shared" si="95"/>
        <v>0</v>
      </c>
      <c r="M799" s="10">
        <f t="shared" si="95"/>
        <v>0</v>
      </c>
      <c r="N799" s="10">
        <f t="shared" si="95"/>
        <v>0</v>
      </c>
      <c r="O799" s="10">
        <f t="shared" si="95"/>
        <v>0</v>
      </c>
      <c r="P799" s="12" t="e">
        <f>L799-#REF!</f>
        <v>#REF!</v>
      </c>
      <c r="Q799" s="1" t="e">
        <f>P799-'ВЕРНАЯ на АВГУСТ'!P799</f>
        <v>#REF!</v>
      </c>
    </row>
    <row r="800" spans="1:17" ht="24">
      <c r="A800" s="267"/>
      <c r="B800" s="267"/>
      <c r="C800" s="9" t="s">
        <v>8</v>
      </c>
      <c r="D800" s="10">
        <f t="shared" si="94"/>
        <v>35560</v>
      </c>
      <c r="E800" s="10">
        <f t="shared" si="95"/>
        <v>0</v>
      </c>
      <c r="F800" s="10">
        <f t="shared" si="95"/>
        <v>0</v>
      </c>
      <c r="G800" s="10">
        <f t="shared" si="95"/>
        <v>0</v>
      </c>
      <c r="H800" s="10">
        <f t="shared" si="95"/>
        <v>0</v>
      </c>
      <c r="I800" s="10">
        <f t="shared" si="95"/>
        <v>0</v>
      </c>
      <c r="J800" s="10">
        <f t="shared" si="95"/>
        <v>24360</v>
      </c>
      <c r="K800" s="10">
        <f t="shared" si="95"/>
        <v>7700</v>
      </c>
      <c r="L800" s="15">
        <f t="shared" si="95"/>
        <v>2500</v>
      </c>
      <c r="M800" s="10">
        <f t="shared" si="95"/>
        <v>1000</v>
      </c>
      <c r="N800" s="10">
        <f t="shared" si="95"/>
        <v>0</v>
      </c>
      <c r="O800" s="10">
        <f t="shared" si="95"/>
        <v>0</v>
      </c>
      <c r="P800" s="12" t="e">
        <f>L800-#REF!</f>
        <v>#REF!</v>
      </c>
      <c r="Q800" s="1" t="e">
        <f>P800-'ВЕРНАЯ на АВГУСТ'!P800</f>
        <v>#REF!</v>
      </c>
    </row>
    <row r="801" spans="1:17" ht="24">
      <c r="A801" s="267"/>
      <c r="B801" s="267"/>
      <c r="C801" s="9" t="s">
        <v>9</v>
      </c>
      <c r="D801" s="10">
        <f t="shared" si="94"/>
        <v>0</v>
      </c>
      <c r="E801" s="10">
        <f t="shared" si="95"/>
        <v>0</v>
      </c>
      <c r="F801" s="10">
        <f t="shared" si="95"/>
        <v>0</v>
      </c>
      <c r="G801" s="10">
        <f t="shared" si="95"/>
        <v>0</v>
      </c>
      <c r="H801" s="10">
        <f t="shared" si="95"/>
        <v>0</v>
      </c>
      <c r="I801" s="10">
        <f t="shared" si="95"/>
        <v>0</v>
      </c>
      <c r="J801" s="10">
        <f t="shared" si="95"/>
        <v>0</v>
      </c>
      <c r="K801" s="10">
        <f t="shared" si="95"/>
        <v>0</v>
      </c>
      <c r="L801" s="15">
        <f t="shared" si="95"/>
        <v>0</v>
      </c>
      <c r="M801" s="10">
        <f t="shared" si="95"/>
        <v>0</v>
      </c>
      <c r="N801" s="10">
        <f t="shared" si="95"/>
        <v>0</v>
      </c>
      <c r="O801" s="10">
        <f t="shared" si="95"/>
        <v>0</v>
      </c>
      <c r="P801" s="12" t="e">
        <f>L801-#REF!</f>
        <v>#REF!</v>
      </c>
      <c r="Q801" s="1" t="e">
        <f>P801-'ВЕРНАЯ на АВГУСТ'!P801</f>
        <v>#REF!</v>
      </c>
    </row>
    <row r="802" spans="1:17" ht="36">
      <c r="A802" s="267"/>
      <c r="B802" s="267"/>
      <c r="C802" s="9" t="s">
        <v>10</v>
      </c>
      <c r="D802" s="10">
        <f t="shared" si="94"/>
        <v>0</v>
      </c>
      <c r="E802" s="10">
        <f t="shared" si="95"/>
        <v>0</v>
      </c>
      <c r="F802" s="10">
        <f t="shared" si="95"/>
        <v>0</v>
      </c>
      <c r="G802" s="10">
        <f t="shared" si="95"/>
        <v>0</v>
      </c>
      <c r="H802" s="10">
        <f t="shared" si="95"/>
        <v>0</v>
      </c>
      <c r="I802" s="10">
        <f t="shared" si="95"/>
        <v>0</v>
      </c>
      <c r="J802" s="10">
        <f t="shared" si="95"/>
        <v>0</v>
      </c>
      <c r="K802" s="10">
        <f t="shared" si="95"/>
        <v>0</v>
      </c>
      <c r="L802" s="15">
        <f t="shared" si="95"/>
        <v>0</v>
      </c>
      <c r="M802" s="10">
        <f t="shared" si="95"/>
        <v>0</v>
      </c>
      <c r="N802" s="10">
        <f t="shared" si="95"/>
        <v>0</v>
      </c>
      <c r="O802" s="10">
        <f t="shared" si="95"/>
        <v>0</v>
      </c>
      <c r="P802" s="12" t="e">
        <f>L802-#REF!</f>
        <v>#REF!</v>
      </c>
      <c r="Q802" s="1" t="e">
        <f>P802-'ВЕРНАЯ на АВГУСТ'!P802</f>
        <v>#REF!</v>
      </c>
    </row>
    <row r="803" spans="1:17" hidden="1">
      <c r="A803" s="267"/>
      <c r="B803" s="267"/>
      <c r="C803" s="9"/>
      <c r="D803" s="10">
        <f t="shared" si="95"/>
        <v>0</v>
      </c>
      <c r="E803" s="10">
        <f t="shared" si="95"/>
        <v>0</v>
      </c>
      <c r="F803" s="10">
        <f t="shared" si="95"/>
        <v>0</v>
      </c>
      <c r="G803" s="10">
        <f t="shared" si="95"/>
        <v>0</v>
      </c>
      <c r="H803" s="10">
        <f t="shared" si="95"/>
        <v>0</v>
      </c>
      <c r="I803" s="10">
        <f t="shared" si="95"/>
        <v>0</v>
      </c>
      <c r="J803" s="10">
        <f t="shared" si="95"/>
        <v>0</v>
      </c>
      <c r="K803" s="10">
        <f t="shared" si="95"/>
        <v>0</v>
      </c>
      <c r="L803" s="15">
        <f t="shared" si="95"/>
        <v>0</v>
      </c>
      <c r="M803" s="10">
        <f t="shared" si="95"/>
        <v>0</v>
      </c>
      <c r="N803" s="10">
        <f t="shared" si="95"/>
        <v>0</v>
      </c>
      <c r="O803" s="10">
        <f t="shared" si="95"/>
        <v>0</v>
      </c>
      <c r="P803" s="12" t="e">
        <f>L803-#REF!</f>
        <v>#REF!</v>
      </c>
      <c r="Q803" s="1" t="e">
        <f>P803-'ВЕРНАЯ на АВГУСТ'!P803</f>
        <v>#REF!</v>
      </c>
    </row>
    <row r="804" spans="1:17">
      <c r="A804" s="266" t="s">
        <v>119</v>
      </c>
      <c r="B804" s="266"/>
      <c r="C804" s="266"/>
      <c r="D804" s="266"/>
      <c r="E804" s="266"/>
      <c r="F804" s="266"/>
      <c r="G804" s="266"/>
      <c r="H804" s="266"/>
      <c r="I804" s="266"/>
      <c r="J804" s="266"/>
      <c r="K804" s="266"/>
      <c r="L804" s="266"/>
      <c r="M804" s="266"/>
      <c r="N804" s="266"/>
      <c r="O804" s="266"/>
      <c r="P804" s="12" t="e">
        <f>L804-#REF!</f>
        <v>#REF!</v>
      </c>
      <c r="Q804" s="1" t="e">
        <f>P804-'ВЕРНАЯ на АВГУСТ'!P804</f>
        <v>#REF!</v>
      </c>
    </row>
    <row r="805" spans="1:17">
      <c r="A805" s="266" t="s">
        <v>120</v>
      </c>
      <c r="B805" s="266" t="s">
        <v>13</v>
      </c>
      <c r="C805" s="9" t="s">
        <v>6</v>
      </c>
      <c r="D805" s="10">
        <f t="shared" ref="D805:D833" si="96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  <c r="Q805" s="1" t="e">
        <f>P805-'ВЕРНАЯ на АВГУСТ'!P805</f>
        <v>#REF!</v>
      </c>
    </row>
    <row r="806" spans="1:17">
      <c r="A806" s="266"/>
      <c r="B806" s="266"/>
      <c r="C806" s="9" t="s">
        <v>7</v>
      </c>
      <c r="D806" s="10">
        <f t="shared" si="96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  <c r="Q806" s="1" t="e">
        <f>P806-'ВЕРНАЯ на АВГУСТ'!P806</f>
        <v>#REF!</v>
      </c>
    </row>
    <row r="807" spans="1:17" ht="24">
      <c r="A807" s="266"/>
      <c r="B807" s="266"/>
      <c r="C807" s="9" t="s">
        <v>8</v>
      </c>
      <c r="D807" s="10">
        <f t="shared" si="96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  <c r="Q807" s="1" t="e">
        <f>P807-'ВЕРНАЯ на АВГУСТ'!P807</f>
        <v>#REF!</v>
      </c>
    </row>
    <row r="808" spans="1:17" ht="24">
      <c r="A808" s="266"/>
      <c r="B808" s="266"/>
      <c r="C808" s="9" t="s">
        <v>9</v>
      </c>
      <c r="D808" s="10">
        <f t="shared" si="96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  <c r="Q808" s="1" t="e">
        <f>P808-'ВЕРНАЯ на АВГУСТ'!P808</f>
        <v>#REF!</v>
      </c>
    </row>
    <row r="809" spans="1:17" ht="36">
      <c r="A809" s="266"/>
      <c r="B809" s="266"/>
      <c r="C809" s="9" t="s">
        <v>10</v>
      </c>
      <c r="D809" s="10">
        <f t="shared" si="96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  <c r="Q809" s="1" t="e">
        <f>P809-'ВЕРНАЯ на АВГУСТ'!P809</f>
        <v>#REF!</v>
      </c>
    </row>
    <row r="810" spans="1:17" hidden="1">
      <c r="A810" s="9"/>
      <c r="B810" s="9"/>
      <c r="C810" s="9"/>
      <c r="D810" s="10">
        <f t="shared" si="96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  <c r="Q810" s="1" t="e">
        <f>P810-'ВЕРНАЯ на АВГУСТ'!P810</f>
        <v>#REF!</v>
      </c>
    </row>
    <row r="811" spans="1:17">
      <c r="A811" s="266" t="s">
        <v>121</v>
      </c>
      <c r="B811" s="266" t="s">
        <v>21</v>
      </c>
      <c r="C811" s="9" t="s">
        <v>6</v>
      </c>
      <c r="D811" s="10">
        <f t="shared" si="96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  <c r="Q811" s="1" t="e">
        <f>P811-'ВЕРНАЯ на АВГУСТ'!P811</f>
        <v>#REF!</v>
      </c>
    </row>
    <row r="812" spans="1:17">
      <c r="A812" s="266"/>
      <c r="B812" s="266"/>
      <c r="C812" s="9" t="s">
        <v>7</v>
      </c>
      <c r="D812" s="10">
        <f t="shared" si="96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  <c r="Q812" s="1" t="e">
        <f>P812-'ВЕРНАЯ на АВГУСТ'!P812</f>
        <v>#REF!</v>
      </c>
    </row>
    <row r="813" spans="1:17" ht="24">
      <c r="A813" s="266"/>
      <c r="B813" s="266"/>
      <c r="C813" s="9" t="s">
        <v>8</v>
      </c>
      <c r="D813" s="10">
        <f t="shared" si="96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  <c r="Q813" s="1" t="e">
        <f>P813-'ВЕРНАЯ на АВГУСТ'!P813</f>
        <v>#REF!</v>
      </c>
    </row>
    <row r="814" spans="1:17" ht="24">
      <c r="A814" s="266"/>
      <c r="B814" s="266"/>
      <c r="C814" s="9" t="s">
        <v>9</v>
      </c>
      <c r="D814" s="10">
        <f t="shared" si="96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  <c r="Q814" s="1" t="e">
        <f>P814-'ВЕРНАЯ на АВГУСТ'!P814</f>
        <v>#REF!</v>
      </c>
    </row>
    <row r="815" spans="1:17" ht="36">
      <c r="A815" s="266"/>
      <c r="B815" s="266"/>
      <c r="C815" s="9" t="s">
        <v>10</v>
      </c>
      <c r="D815" s="10">
        <f t="shared" si="96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  <c r="Q815" s="1" t="e">
        <f>P815-'ВЕРНАЯ на АВГУСТ'!P815</f>
        <v>#REF!</v>
      </c>
    </row>
    <row r="816" spans="1:17" hidden="1">
      <c r="A816" s="9"/>
      <c r="B816" s="9"/>
      <c r="C816" s="9"/>
      <c r="D816" s="10">
        <f t="shared" si="96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  <c r="Q816" s="1" t="e">
        <f>P816-'ВЕРНАЯ на АВГУСТ'!P816</f>
        <v>#REF!</v>
      </c>
    </row>
    <row r="817" spans="1:17">
      <c r="A817" s="266" t="s">
        <v>122</v>
      </c>
      <c r="B817" s="266" t="s">
        <v>21</v>
      </c>
      <c r="C817" s="9" t="s">
        <v>6</v>
      </c>
      <c r="D817" s="10">
        <f t="shared" si="96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  <c r="Q817" s="1" t="e">
        <f>P817-'ВЕРНАЯ на АВГУСТ'!P817</f>
        <v>#REF!</v>
      </c>
    </row>
    <row r="818" spans="1:17">
      <c r="A818" s="266"/>
      <c r="B818" s="266"/>
      <c r="C818" s="9" t="s">
        <v>7</v>
      </c>
      <c r="D818" s="10">
        <f t="shared" si="96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  <c r="Q818" s="1" t="e">
        <f>P818-'ВЕРНАЯ на АВГУСТ'!P818</f>
        <v>#REF!</v>
      </c>
    </row>
    <row r="819" spans="1:17" ht="24">
      <c r="A819" s="266"/>
      <c r="B819" s="266"/>
      <c r="C819" s="9" t="s">
        <v>8</v>
      </c>
      <c r="D819" s="10">
        <f t="shared" si="96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  <c r="Q819" s="1" t="e">
        <f>P819-'ВЕРНАЯ на АВГУСТ'!P819</f>
        <v>#REF!</v>
      </c>
    </row>
    <row r="820" spans="1:17" ht="24">
      <c r="A820" s="266"/>
      <c r="B820" s="266"/>
      <c r="C820" s="9" t="s">
        <v>9</v>
      </c>
      <c r="D820" s="10">
        <f t="shared" si="96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  <c r="Q820" s="1" t="e">
        <f>P820-'ВЕРНАЯ на АВГУСТ'!P820</f>
        <v>#REF!</v>
      </c>
    </row>
    <row r="821" spans="1:17" ht="36">
      <c r="A821" s="266"/>
      <c r="B821" s="266"/>
      <c r="C821" s="9" t="s">
        <v>10</v>
      </c>
      <c r="D821" s="10">
        <f t="shared" si="96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  <c r="Q821" s="1" t="e">
        <f>P821-'ВЕРНАЯ на АВГУСТ'!P821</f>
        <v>#REF!</v>
      </c>
    </row>
    <row r="822" spans="1:17" hidden="1">
      <c r="A822" s="9"/>
      <c r="B822" s="9"/>
      <c r="C822" s="9"/>
      <c r="D822" s="10">
        <f t="shared" si="96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  <c r="Q822" s="1" t="e">
        <f>P822-'ВЕРНАЯ на АВГУСТ'!P822</f>
        <v>#REF!</v>
      </c>
    </row>
    <row r="823" spans="1:17">
      <c r="A823" s="266" t="s">
        <v>123</v>
      </c>
      <c r="B823" s="266" t="s">
        <v>13</v>
      </c>
      <c r="C823" s="9" t="s">
        <v>6</v>
      </c>
      <c r="D823" s="10">
        <f t="shared" si="96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  <c r="Q823" s="1" t="e">
        <f>P823-'ВЕРНАЯ на АВГУСТ'!P823</f>
        <v>#REF!</v>
      </c>
    </row>
    <row r="824" spans="1:17">
      <c r="A824" s="266"/>
      <c r="B824" s="266"/>
      <c r="C824" s="9" t="s">
        <v>7</v>
      </c>
      <c r="D824" s="10">
        <f t="shared" si="96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  <c r="Q824" s="1" t="e">
        <f>P824-'ВЕРНАЯ на АВГУСТ'!P824</f>
        <v>#REF!</v>
      </c>
    </row>
    <row r="825" spans="1:17" ht="24">
      <c r="A825" s="266"/>
      <c r="B825" s="266"/>
      <c r="C825" s="9" t="s">
        <v>8</v>
      </c>
      <c r="D825" s="10">
        <f t="shared" si="96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  <c r="Q825" s="1" t="e">
        <f>P825-'ВЕРНАЯ на АВГУСТ'!P825</f>
        <v>#REF!</v>
      </c>
    </row>
    <row r="826" spans="1:17" ht="24">
      <c r="A826" s="266"/>
      <c r="B826" s="266"/>
      <c r="C826" s="9" t="s">
        <v>9</v>
      </c>
      <c r="D826" s="10">
        <f t="shared" si="96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  <c r="Q826" s="1" t="e">
        <f>P826-'ВЕРНАЯ на АВГУСТ'!P826</f>
        <v>#REF!</v>
      </c>
    </row>
    <row r="827" spans="1:17" ht="36">
      <c r="A827" s="266"/>
      <c r="B827" s="266"/>
      <c r="C827" s="9" t="s">
        <v>10</v>
      </c>
      <c r="D827" s="10">
        <f t="shared" si="96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  <c r="Q827" s="1" t="e">
        <f>P827-'ВЕРНАЯ на АВГУСТ'!P827</f>
        <v>#REF!</v>
      </c>
    </row>
    <row r="828" spans="1:17" hidden="1">
      <c r="A828" s="9"/>
      <c r="B828" s="9"/>
      <c r="C828" s="9"/>
      <c r="D828" s="10">
        <f t="shared" si="96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  <c r="Q828" s="1" t="e">
        <f>P828-'ВЕРНАЯ на АВГУСТ'!P828</f>
        <v>#REF!</v>
      </c>
    </row>
    <row r="829" spans="1:17">
      <c r="A829" s="268" t="s">
        <v>124</v>
      </c>
      <c r="B829" s="266"/>
      <c r="C829" s="9" t="s">
        <v>6</v>
      </c>
      <c r="D829" s="10">
        <f t="shared" si="96"/>
        <v>80627.000000000015</v>
      </c>
      <c r="E829" s="10">
        <f t="shared" ref="D829:O834" si="97">E836+E842</f>
        <v>8705.6</v>
      </c>
      <c r="F829" s="10">
        <f t="shared" si="97"/>
        <v>7279.8</v>
      </c>
      <c r="G829" s="10">
        <f t="shared" si="97"/>
        <v>6869.9</v>
      </c>
      <c r="H829" s="10">
        <f t="shared" si="97"/>
        <v>6555.3</v>
      </c>
      <c r="I829" s="10">
        <f t="shared" si="97"/>
        <v>7020</v>
      </c>
      <c r="J829" s="10">
        <f t="shared" si="97"/>
        <v>7015.3</v>
      </c>
      <c r="K829" s="10">
        <f t="shared" si="97"/>
        <v>7788.8</v>
      </c>
      <c r="L829" s="15">
        <f t="shared" si="97"/>
        <v>7994.3</v>
      </c>
      <c r="M829" s="10">
        <f t="shared" si="97"/>
        <v>8234.2999999999993</v>
      </c>
      <c r="N829" s="10">
        <f t="shared" si="97"/>
        <v>8383.7000000000007</v>
      </c>
      <c r="O829" s="10">
        <f t="shared" si="97"/>
        <v>4780</v>
      </c>
      <c r="P829" s="12" t="e">
        <f>L829-#REF!</f>
        <v>#REF!</v>
      </c>
      <c r="Q829" s="1" t="e">
        <f>P829-'ВЕРНАЯ на АВГУСТ'!P829</f>
        <v>#REF!</v>
      </c>
    </row>
    <row r="830" spans="1:17">
      <c r="A830" s="268"/>
      <c r="B830" s="266"/>
      <c r="C830" s="9" t="s">
        <v>7</v>
      </c>
      <c r="D830" s="10">
        <f t="shared" si="96"/>
        <v>46027</v>
      </c>
      <c r="E830" s="10">
        <f t="shared" si="97"/>
        <v>5055.6000000000004</v>
      </c>
      <c r="F830" s="10">
        <f t="shared" si="97"/>
        <v>3629.8</v>
      </c>
      <c r="G830" s="10">
        <f t="shared" si="97"/>
        <v>3269.8999999999996</v>
      </c>
      <c r="H830" s="10">
        <f t="shared" si="97"/>
        <v>2955.3</v>
      </c>
      <c r="I830" s="10">
        <f t="shared" si="97"/>
        <v>3570</v>
      </c>
      <c r="J830" s="10">
        <f t="shared" si="97"/>
        <v>3415.3</v>
      </c>
      <c r="K830" s="10">
        <f t="shared" si="97"/>
        <v>4188.8</v>
      </c>
      <c r="L830" s="15">
        <f t="shared" si="97"/>
        <v>4844.3</v>
      </c>
      <c r="M830" s="10">
        <f t="shared" si="97"/>
        <v>5084.3</v>
      </c>
      <c r="N830" s="10">
        <f t="shared" si="97"/>
        <v>5233.7</v>
      </c>
      <c r="O830" s="10">
        <f t="shared" si="97"/>
        <v>4780</v>
      </c>
      <c r="P830" s="12" t="e">
        <f>L830-#REF!</f>
        <v>#REF!</v>
      </c>
      <c r="Q830" s="1" t="e">
        <f>P830-'ВЕРНАЯ на АВГУСТ'!P830</f>
        <v>#REF!</v>
      </c>
    </row>
    <row r="831" spans="1:17" ht="24">
      <c r="A831" s="268"/>
      <c r="B831" s="266"/>
      <c r="C831" s="9" t="s">
        <v>8</v>
      </c>
      <c r="D831" s="10">
        <f t="shared" si="96"/>
        <v>34600</v>
      </c>
      <c r="E831" s="10">
        <f t="shared" si="97"/>
        <v>3650</v>
      </c>
      <c r="F831" s="10">
        <f t="shared" si="97"/>
        <v>3650</v>
      </c>
      <c r="G831" s="10">
        <f t="shared" si="97"/>
        <v>3600</v>
      </c>
      <c r="H831" s="10">
        <f t="shared" si="97"/>
        <v>3600</v>
      </c>
      <c r="I831" s="10">
        <f t="shared" si="97"/>
        <v>3450</v>
      </c>
      <c r="J831" s="10">
        <f t="shared" si="97"/>
        <v>3600</v>
      </c>
      <c r="K831" s="10">
        <f t="shared" si="97"/>
        <v>3600</v>
      </c>
      <c r="L831" s="15">
        <f t="shared" si="97"/>
        <v>3150</v>
      </c>
      <c r="M831" s="10">
        <f t="shared" si="97"/>
        <v>3150</v>
      </c>
      <c r="N831" s="10">
        <f t="shared" si="97"/>
        <v>3150</v>
      </c>
      <c r="O831" s="10">
        <f t="shared" si="97"/>
        <v>0</v>
      </c>
      <c r="P831" s="12" t="e">
        <f>L831-#REF!</f>
        <v>#REF!</v>
      </c>
      <c r="Q831" s="1" t="e">
        <f>P831-'ВЕРНАЯ на АВГУСТ'!P831</f>
        <v>#REF!</v>
      </c>
    </row>
    <row r="832" spans="1:17" ht="24">
      <c r="A832" s="268"/>
      <c r="B832" s="266"/>
      <c r="C832" s="9" t="s">
        <v>9</v>
      </c>
      <c r="D832" s="10">
        <f t="shared" si="96"/>
        <v>0</v>
      </c>
      <c r="E832" s="10">
        <f t="shared" si="97"/>
        <v>0</v>
      </c>
      <c r="F832" s="10">
        <f t="shared" si="97"/>
        <v>0</v>
      </c>
      <c r="G832" s="10">
        <f t="shared" si="97"/>
        <v>0</v>
      </c>
      <c r="H832" s="10">
        <f t="shared" si="97"/>
        <v>0</v>
      </c>
      <c r="I832" s="10">
        <f t="shared" si="97"/>
        <v>0</v>
      </c>
      <c r="J832" s="10">
        <f t="shared" si="97"/>
        <v>0</v>
      </c>
      <c r="K832" s="10">
        <f t="shared" si="97"/>
        <v>0</v>
      </c>
      <c r="L832" s="15">
        <f t="shared" si="97"/>
        <v>0</v>
      </c>
      <c r="M832" s="10">
        <f t="shared" si="97"/>
        <v>0</v>
      </c>
      <c r="N832" s="10">
        <f t="shared" si="97"/>
        <v>0</v>
      </c>
      <c r="O832" s="10">
        <f t="shared" si="97"/>
        <v>0</v>
      </c>
      <c r="P832" s="12" t="e">
        <f>L832-#REF!</f>
        <v>#REF!</v>
      </c>
      <c r="Q832" s="1" t="e">
        <f>P832-'ВЕРНАЯ на АВГУСТ'!P832</f>
        <v>#REF!</v>
      </c>
    </row>
    <row r="833" spans="1:17" ht="36">
      <c r="A833" s="268"/>
      <c r="B833" s="266"/>
      <c r="C833" s="9" t="s">
        <v>10</v>
      </c>
      <c r="D833" s="10">
        <f t="shared" si="96"/>
        <v>0</v>
      </c>
      <c r="E833" s="10">
        <f t="shared" si="97"/>
        <v>0</v>
      </c>
      <c r="F833" s="10">
        <f t="shared" si="97"/>
        <v>0</v>
      </c>
      <c r="G833" s="10">
        <f t="shared" si="97"/>
        <v>0</v>
      </c>
      <c r="H833" s="10">
        <f t="shared" si="97"/>
        <v>0</v>
      </c>
      <c r="I833" s="10">
        <f t="shared" si="97"/>
        <v>0</v>
      </c>
      <c r="J833" s="10">
        <f t="shared" si="97"/>
        <v>0</v>
      </c>
      <c r="K833" s="10">
        <f t="shared" si="97"/>
        <v>0</v>
      </c>
      <c r="L833" s="15">
        <f t="shared" si="97"/>
        <v>0</v>
      </c>
      <c r="M833" s="10">
        <f t="shared" si="97"/>
        <v>0</v>
      </c>
      <c r="N833" s="10">
        <f t="shared" si="97"/>
        <v>0</v>
      </c>
      <c r="O833" s="10">
        <f t="shared" si="97"/>
        <v>0</v>
      </c>
      <c r="P833" s="12" t="e">
        <f>L833-#REF!</f>
        <v>#REF!</v>
      </c>
      <c r="Q833" s="1" t="e">
        <f>P833-'ВЕРНАЯ на АВГУСТ'!P833</f>
        <v>#REF!</v>
      </c>
    </row>
    <row r="834" spans="1:17" hidden="1">
      <c r="A834" s="268"/>
      <c r="B834" s="9"/>
      <c r="C834" s="9"/>
      <c r="D834" s="10">
        <f t="shared" si="97"/>
        <v>0</v>
      </c>
      <c r="E834" s="10">
        <f t="shared" si="97"/>
        <v>0</v>
      </c>
      <c r="F834" s="10">
        <f t="shared" si="97"/>
        <v>0</v>
      </c>
      <c r="G834" s="10">
        <f t="shared" si="97"/>
        <v>0</v>
      </c>
      <c r="H834" s="10">
        <f t="shared" si="97"/>
        <v>0</v>
      </c>
      <c r="I834" s="10">
        <f t="shared" si="97"/>
        <v>0</v>
      </c>
      <c r="J834" s="10">
        <f t="shared" si="97"/>
        <v>0</v>
      </c>
      <c r="K834" s="10">
        <f t="shared" si="97"/>
        <v>0</v>
      </c>
      <c r="L834" s="15">
        <f t="shared" si="97"/>
        <v>0</v>
      </c>
      <c r="M834" s="10">
        <f t="shared" si="97"/>
        <v>0</v>
      </c>
      <c r="N834" s="10">
        <f t="shared" si="97"/>
        <v>0</v>
      </c>
      <c r="O834" s="10">
        <f t="shared" si="97"/>
        <v>0</v>
      </c>
      <c r="P834" s="12" t="e">
        <f>L834-#REF!</f>
        <v>#REF!</v>
      </c>
      <c r="Q834" s="1" t="e">
        <f>P834-'ВЕРНАЯ на АВГУСТ'!P834</f>
        <v>#REF!</v>
      </c>
    </row>
    <row r="835" spans="1:17">
      <c r="A835" s="268"/>
      <c r="B835" s="266" t="s">
        <v>12</v>
      </c>
      <c r="C835" s="266"/>
      <c r="D835" s="266"/>
      <c r="E835" s="266"/>
      <c r="F835" s="266"/>
      <c r="G835" s="266"/>
      <c r="H835" s="266"/>
      <c r="I835" s="266"/>
      <c r="J835" s="266"/>
      <c r="K835" s="266"/>
      <c r="L835" s="17"/>
      <c r="M835" s="9"/>
      <c r="N835" s="9"/>
      <c r="O835" s="9"/>
      <c r="P835" s="12" t="e">
        <f>L835-#REF!</f>
        <v>#REF!</v>
      </c>
      <c r="Q835" s="1" t="e">
        <f>P835-'ВЕРНАЯ на АВГУСТ'!P835</f>
        <v>#REF!</v>
      </c>
    </row>
    <row r="836" spans="1:17">
      <c r="A836" s="268"/>
      <c r="B836" s="266" t="s">
        <v>13</v>
      </c>
      <c r="C836" s="9" t="s">
        <v>6</v>
      </c>
      <c r="D836" s="10">
        <f t="shared" ref="D836:D878" si="98">SUM(E836:O836)</f>
        <v>80627.000000000015</v>
      </c>
      <c r="E836" s="10">
        <f t="shared" ref="E836:O841" si="99">E849+E861+E867+E873</f>
        <v>8705.6</v>
      </c>
      <c r="F836" s="10">
        <f t="shared" si="99"/>
        <v>7279.8</v>
      </c>
      <c r="G836" s="10">
        <f t="shared" si="99"/>
        <v>6869.9</v>
      </c>
      <c r="H836" s="10">
        <f t="shared" si="99"/>
        <v>6555.3</v>
      </c>
      <c r="I836" s="10">
        <f t="shared" si="99"/>
        <v>7020</v>
      </c>
      <c r="J836" s="10">
        <f t="shared" si="99"/>
        <v>7015.3</v>
      </c>
      <c r="K836" s="10">
        <f t="shared" si="99"/>
        <v>7788.8</v>
      </c>
      <c r="L836" s="15">
        <f t="shared" si="99"/>
        <v>7994.3</v>
      </c>
      <c r="M836" s="10">
        <f t="shared" si="99"/>
        <v>8234.2999999999993</v>
      </c>
      <c r="N836" s="10">
        <f t="shared" si="99"/>
        <v>8383.7000000000007</v>
      </c>
      <c r="O836" s="10">
        <f t="shared" si="99"/>
        <v>4780</v>
      </c>
      <c r="P836" s="12" t="e">
        <f>L836-#REF!</f>
        <v>#REF!</v>
      </c>
      <c r="Q836" s="1" t="e">
        <f>P836-'ВЕРНАЯ на АВГУСТ'!P836</f>
        <v>#REF!</v>
      </c>
    </row>
    <row r="837" spans="1:17">
      <c r="A837" s="268"/>
      <c r="B837" s="266"/>
      <c r="C837" s="9" t="s">
        <v>7</v>
      </c>
      <c r="D837" s="10">
        <f t="shared" si="98"/>
        <v>46027</v>
      </c>
      <c r="E837" s="10">
        <f t="shared" si="99"/>
        <v>5055.6000000000004</v>
      </c>
      <c r="F837" s="10">
        <f t="shared" si="99"/>
        <v>3629.8</v>
      </c>
      <c r="G837" s="10">
        <f t="shared" si="99"/>
        <v>3269.8999999999996</v>
      </c>
      <c r="H837" s="10">
        <f t="shared" si="99"/>
        <v>2955.3</v>
      </c>
      <c r="I837" s="10">
        <f t="shared" si="99"/>
        <v>3570</v>
      </c>
      <c r="J837" s="10">
        <f t="shared" si="99"/>
        <v>3415.3</v>
      </c>
      <c r="K837" s="10">
        <f t="shared" si="99"/>
        <v>4188.8</v>
      </c>
      <c r="L837" s="15">
        <f>L850+L862+L868+L874</f>
        <v>4844.3</v>
      </c>
      <c r="M837" s="10">
        <f t="shared" si="99"/>
        <v>5084.3</v>
      </c>
      <c r="N837" s="10">
        <f t="shared" si="99"/>
        <v>5233.7</v>
      </c>
      <c r="O837" s="10">
        <f t="shared" si="99"/>
        <v>4780</v>
      </c>
      <c r="P837" s="12" t="e">
        <f>L837-#REF!</f>
        <v>#REF!</v>
      </c>
      <c r="Q837" s="1" t="e">
        <f>P837-'ВЕРНАЯ на АВГУСТ'!P837</f>
        <v>#REF!</v>
      </c>
    </row>
    <row r="838" spans="1:17" ht="24">
      <c r="A838" s="268"/>
      <c r="B838" s="266"/>
      <c r="C838" s="9" t="s">
        <v>8</v>
      </c>
      <c r="D838" s="10">
        <f t="shared" si="98"/>
        <v>34600</v>
      </c>
      <c r="E838" s="10">
        <f t="shared" si="99"/>
        <v>3650</v>
      </c>
      <c r="F838" s="10">
        <f t="shared" si="99"/>
        <v>3650</v>
      </c>
      <c r="G838" s="10">
        <f t="shared" si="99"/>
        <v>3600</v>
      </c>
      <c r="H838" s="10">
        <f t="shared" si="99"/>
        <v>3600</v>
      </c>
      <c r="I838" s="10">
        <f t="shared" si="99"/>
        <v>3450</v>
      </c>
      <c r="J838" s="10">
        <f t="shared" si="99"/>
        <v>3600</v>
      </c>
      <c r="K838" s="10">
        <f t="shared" si="99"/>
        <v>3600</v>
      </c>
      <c r="L838" s="15">
        <f t="shared" si="99"/>
        <v>3150</v>
      </c>
      <c r="M838" s="10">
        <f t="shared" si="99"/>
        <v>3150</v>
      </c>
      <c r="N838" s="10">
        <f t="shared" si="99"/>
        <v>3150</v>
      </c>
      <c r="O838" s="10">
        <f t="shared" si="99"/>
        <v>0</v>
      </c>
      <c r="P838" s="12" t="e">
        <f>L838-#REF!</f>
        <v>#REF!</v>
      </c>
      <c r="Q838" s="1" t="e">
        <f>P838-'ВЕРНАЯ на АВГУСТ'!P838</f>
        <v>#REF!</v>
      </c>
    </row>
    <row r="839" spans="1:17" ht="24">
      <c r="A839" s="268"/>
      <c r="B839" s="266"/>
      <c r="C839" s="9" t="s">
        <v>9</v>
      </c>
      <c r="D839" s="10">
        <f t="shared" si="98"/>
        <v>0</v>
      </c>
      <c r="E839" s="10">
        <f t="shared" si="99"/>
        <v>0</v>
      </c>
      <c r="F839" s="10">
        <f t="shared" si="99"/>
        <v>0</v>
      </c>
      <c r="G839" s="10">
        <f t="shared" si="99"/>
        <v>0</v>
      </c>
      <c r="H839" s="10">
        <f t="shared" si="99"/>
        <v>0</v>
      </c>
      <c r="I839" s="10">
        <f t="shared" si="99"/>
        <v>0</v>
      </c>
      <c r="J839" s="10">
        <f t="shared" si="99"/>
        <v>0</v>
      </c>
      <c r="K839" s="10">
        <f t="shared" si="99"/>
        <v>0</v>
      </c>
      <c r="L839" s="15">
        <f t="shared" si="99"/>
        <v>0</v>
      </c>
      <c r="M839" s="10">
        <f t="shared" si="99"/>
        <v>0</v>
      </c>
      <c r="N839" s="10">
        <f t="shared" si="99"/>
        <v>0</v>
      </c>
      <c r="O839" s="10">
        <f t="shared" si="99"/>
        <v>0</v>
      </c>
      <c r="P839" s="12" t="e">
        <f>L839-#REF!</f>
        <v>#REF!</v>
      </c>
      <c r="Q839" s="1" t="e">
        <f>P839-'ВЕРНАЯ на АВГУСТ'!P839</f>
        <v>#REF!</v>
      </c>
    </row>
    <row r="840" spans="1:17" ht="36">
      <c r="A840" s="268"/>
      <c r="B840" s="266"/>
      <c r="C840" s="9" t="s">
        <v>10</v>
      </c>
      <c r="D840" s="10">
        <f t="shared" si="98"/>
        <v>0</v>
      </c>
      <c r="E840" s="10">
        <f t="shared" si="99"/>
        <v>0</v>
      </c>
      <c r="F840" s="10">
        <f t="shared" si="99"/>
        <v>0</v>
      </c>
      <c r="G840" s="10">
        <f t="shared" si="99"/>
        <v>0</v>
      </c>
      <c r="H840" s="10">
        <f t="shared" si="99"/>
        <v>0</v>
      </c>
      <c r="I840" s="10">
        <f t="shared" si="99"/>
        <v>0</v>
      </c>
      <c r="J840" s="10">
        <f t="shared" si="99"/>
        <v>0</v>
      </c>
      <c r="K840" s="10">
        <f t="shared" si="99"/>
        <v>0</v>
      </c>
      <c r="L840" s="15">
        <f t="shared" si="99"/>
        <v>0</v>
      </c>
      <c r="M840" s="10">
        <f t="shared" si="99"/>
        <v>0</v>
      </c>
      <c r="N840" s="10">
        <f t="shared" si="99"/>
        <v>0</v>
      </c>
      <c r="O840" s="10">
        <f t="shared" si="99"/>
        <v>0</v>
      </c>
      <c r="P840" s="12" t="e">
        <f>L840-#REF!</f>
        <v>#REF!</v>
      </c>
      <c r="Q840" s="1" t="e">
        <f>P840-'ВЕРНАЯ на АВГУСТ'!P840</f>
        <v>#REF!</v>
      </c>
    </row>
    <row r="841" spans="1:17" hidden="1">
      <c r="A841" s="268"/>
      <c r="B841" s="9"/>
      <c r="C841" s="9"/>
      <c r="D841" s="10">
        <f t="shared" si="98"/>
        <v>0</v>
      </c>
      <c r="E841" s="10">
        <f t="shared" si="99"/>
        <v>0</v>
      </c>
      <c r="F841" s="10">
        <f t="shared" si="99"/>
        <v>0</v>
      </c>
      <c r="G841" s="10">
        <f t="shared" si="99"/>
        <v>0</v>
      </c>
      <c r="H841" s="10">
        <f t="shared" si="99"/>
        <v>0</v>
      </c>
      <c r="I841" s="10">
        <f t="shared" si="99"/>
        <v>0</v>
      </c>
      <c r="J841" s="10">
        <f t="shared" si="99"/>
        <v>0</v>
      </c>
      <c r="K841" s="10">
        <f t="shared" si="99"/>
        <v>0</v>
      </c>
      <c r="L841" s="15">
        <f>L854+L866+L872+L878</f>
        <v>0</v>
      </c>
      <c r="M841" s="10">
        <f t="shared" si="99"/>
        <v>0</v>
      </c>
      <c r="N841" s="10">
        <f t="shared" si="99"/>
        <v>0</v>
      </c>
      <c r="O841" s="10">
        <f t="shared" si="99"/>
        <v>0</v>
      </c>
      <c r="P841" s="12" t="e">
        <f>L841-#REF!</f>
        <v>#REF!</v>
      </c>
      <c r="Q841" s="1" t="e">
        <f>P841-'ВЕРНАЯ на АВГУСТ'!P841</f>
        <v>#REF!</v>
      </c>
    </row>
    <row r="842" spans="1:17">
      <c r="A842" s="268"/>
      <c r="B842" s="266" t="s">
        <v>14</v>
      </c>
      <c r="C842" s="9" t="s">
        <v>6</v>
      </c>
      <c r="D842" s="10">
        <f t="shared" si="98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  <c r="Q842" s="1" t="e">
        <f>P842-'ВЕРНАЯ на АВГУСТ'!P842</f>
        <v>#REF!</v>
      </c>
    </row>
    <row r="843" spans="1:17">
      <c r="A843" s="268"/>
      <c r="B843" s="266"/>
      <c r="C843" s="9" t="s">
        <v>7</v>
      </c>
      <c r="D843" s="10">
        <f t="shared" si="98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  <c r="Q843" s="1" t="e">
        <f>P843-'ВЕРНАЯ на АВГУСТ'!P843</f>
        <v>#REF!</v>
      </c>
    </row>
    <row r="844" spans="1:17" ht="24">
      <c r="A844" s="268"/>
      <c r="B844" s="266"/>
      <c r="C844" s="9" t="s">
        <v>8</v>
      </c>
      <c r="D844" s="10">
        <f t="shared" si="98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  <c r="Q844" s="1" t="e">
        <f>P844-'ВЕРНАЯ на АВГУСТ'!P844</f>
        <v>#REF!</v>
      </c>
    </row>
    <row r="845" spans="1:17" ht="24">
      <c r="A845" s="268"/>
      <c r="B845" s="266"/>
      <c r="C845" s="9" t="s">
        <v>9</v>
      </c>
      <c r="D845" s="10">
        <f t="shared" si="98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  <c r="Q845" s="1" t="e">
        <f>P845-'ВЕРНАЯ на АВГУСТ'!P845</f>
        <v>#REF!</v>
      </c>
    </row>
    <row r="846" spans="1:17">
      <c r="A846" s="268"/>
      <c r="B846" s="266"/>
      <c r="C846" s="9"/>
      <c r="D846" s="10">
        <f t="shared" si="98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  <c r="Q846" s="1" t="e">
        <f>P846-'ВЕРНАЯ на АВГУСТ'!P846</f>
        <v>#REF!</v>
      </c>
    </row>
    <row r="847" spans="1:17" ht="36">
      <c r="A847" s="268"/>
      <c r="B847" s="266"/>
      <c r="C847" s="9" t="s">
        <v>10</v>
      </c>
      <c r="D847" s="10">
        <f t="shared" si="98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  <c r="Q847" s="1" t="e">
        <f>P847-'ВЕРНАЯ на АВГУСТ'!P847</f>
        <v>#REF!</v>
      </c>
    </row>
    <row r="848" spans="1:17" hidden="1">
      <c r="A848" s="11"/>
      <c r="B848" s="9"/>
      <c r="C848" s="9"/>
      <c r="D848" s="10">
        <f t="shared" si="98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  <c r="Q848" s="1" t="e">
        <f>P848-'ВЕРНАЯ на АВГУСТ'!P848</f>
        <v>#REF!</v>
      </c>
    </row>
    <row r="849" spans="1:17">
      <c r="A849" s="266" t="s">
        <v>125</v>
      </c>
      <c r="B849" s="266" t="s">
        <v>13</v>
      </c>
      <c r="C849" s="9" t="s">
        <v>6</v>
      </c>
      <c r="D849" s="20">
        <f t="shared" si="98"/>
        <v>7079.9</v>
      </c>
      <c r="E849" s="10">
        <f>E850+E851+E852+E853</f>
        <v>1376.6</v>
      </c>
      <c r="F849" s="10">
        <f t="shared" ref="F849:O849" si="100">F850+F851+F852+F853</f>
        <v>570.5</v>
      </c>
      <c r="G849" s="10">
        <f t="shared" si="100"/>
        <v>385</v>
      </c>
      <c r="H849" s="10">
        <f t="shared" si="100"/>
        <v>400</v>
      </c>
      <c r="I849" s="10">
        <f t="shared" si="100"/>
        <v>560</v>
      </c>
      <c r="J849" s="10">
        <f t="shared" si="100"/>
        <v>605</v>
      </c>
      <c r="K849" s="10">
        <f t="shared" si="100"/>
        <v>382.8</v>
      </c>
      <c r="L849" s="20">
        <f t="shared" si="100"/>
        <v>700</v>
      </c>
      <c r="M849" s="10">
        <f t="shared" si="100"/>
        <v>700</v>
      </c>
      <c r="N849" s="10">
        <f t="shared" si="100"/>
        <v>700</v>
      </c>
      <c r="O849" s="10">
        <f t="shared" si="100"/>
        <v>700</v>
      </c>
      <c r="P849" s="24" t="e">
        <f>L849-#REF!</f>
        <v>#REF!</v>
      </c>
      <c r="Q849" s="1" t="e">
        <f>P849-'ВЕРНАЯ на АВГУСТ'!P849</f>
        <v>#REF!</v>
      </c>
    </row>
    <row r="850" spans="1:17">
      <c r="A850" s="266"/>
      <c r="B850" s="266"/>
      <c r="C850" s="9" t="s">
        <v>7</v>
      </c>
      <c r="D850" s="20">
        <f t="shared" si="98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</f>
        <v>700</v>
      </c>
      <c r="M850" s="10">
        <v>700</v>
      </c>
      <c r="N850" s="10">
        <v>700</v>
      </c>
      <c r="O850" s="10">
        <v>700</v>
      </c>
      <c r="P850" s="24" t="e">
        <f>L850-#REF!</f>
        <v>#REF!</v>
      </c>
      <c r="Q850" s="1" t="e">
        <f>P850-'ВЕРНАЯ на АВГУСТ'!P850</f>
        <v>#REF!</v>
      </c>
    </row>
    <row r="851" spans="1:17" ht="24">
      <c r="A851" s="266"/>
      <c r="B851" s="266"/>
      <c r="C851" s="9" t="s">
        <v>8</v>
      </c>
      <c r="D851" s="10">
        <f t="shared" si="98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  <c r="Q851" s="1" t="e">
        <f>P851-'ВЕРНАЯ на АВГУСТ'!P851</f>
        <v>#REF!</v>
      </c>
    </row>
    <row r="852" spans="1:17">
      <c r="A852" s="266"/>
      <c r="B852" s="266"/>
      <c r="C852" s="9"/>
      <c r="D852" s="10">
        <f t="shared" si="98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  <c r="Q852" s="1" t="e">
        <f>P852-'ВЕРНАЯ на АВГУСТ'!P852</f>
        <v>#REF!</v>
      </c>
    </row>
    <row r="853" spans="1:17" ht="36">
      <c r="A853" s="266"/>
      <c r="B853" s="266"/>
      <c r="C853" s="9" t="s">
        <v>10</v>
      </c>
      <c r="D853" s="10">
        <f t="shared" si="98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  <c r="Q853" s="1" t="e">
        <f>P853-'ВЕРНАЯ на АВГУСТ'!P853</f>
        <v>#REF!</v>
      </c>
    </row>
    <row r="854" spans="1:17" hidden="1">
      <c r="A854" s="9"/>
      <c r="B854" s="9"/>
      <c r="C854" s="9"/>
      <c r="D854" s="10">
        <f t="shared" si="98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  <c r="Q854" s="1" t="e">
        <f>P854-'ВЕРНАЯ на АВГУСТ'!P854</f>
        <v>#REF!</v>
      </c>
    </row>
    <row r="855" spans="1:17">
      <c r="A855" s="266" t="s">
        <v>126</v>
      </c>
      <c r="B855" s="266" t="s">
        <v>14</v>
      </c>
      <c r="C855" s="9" t="s">
        <v>6</v>
      </c>
      <c r="D855" s="10">
        <f t="shared" si="98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  <c r="Q855" s="1" t="e">
        <f>P855-'ВЕРНАЯ на АВГУСТ'!P855</f>
        <v>#REF!</v>
      </c>
    </row>
    <row r="856" spans="1:17">
      <c r="A856" s="266"/>
      <c r="B856" s="266"/>
      <c r="C856" s="9" t="s">
        <v>7</v>
      </c>
      <c r="D856" s="10">
        <f t="shared" si="98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  <c r="Q856" s="1" t="e">
        <f>P856-'ВЕРНАЯ на АВГУСТ'!P856</f>
        <v>#REF!</v>
      </c>
    </row>
    <row r="857" spans="1:17" ht="24">
      <c r="A857" s="266"/>
      <c r="B857" s="266"/>
      <c r="C857" s="9" t="s">
        <v>8</v>
      </c>
      <c r="D857" s="10">
        <f t="shared" si="98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  <c r="Q857" s="1" t="e">
        <f>P857-'ВЕРНАЯ на АВГУСТ'!P857</f>
        <v>#REF!</v>
      </c>
    </row>
    <row r="858" spans="1:17">
      <c r="A858" s="266"/>
      <c r="B858" s="266"/>
      <c r="C858" s="9"/>
      <c r="D858" s="10">
        <f t="shared" si="98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  <c r="Q858" s="1" t="e">
        <f>P858-'ВЕРНАЯ на АВГУСТ'!P858</f>
        <v>#REF!</v>
      </c>
    </row>
    <row r="859" spans="1:17" ht="36">
      <c r="A859" s="266"/>
      <c r="B859" s="266"/>
      <c r="C859" s="9" t="s">
        <v>10</v>
      </c>
      <c r="D859" s="10">
        <f t="shared" si="98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  <c r="Q859" s="1" t="e">
        <f>P859-'ВЕРНАЯ на АВГУСТ'!P859</f>
        <v>#REF!</v>
      </c>
    </row>
    <row r="860" spans="1:17" hidden="1">
      <c r="A860" s="9"/>
      <c r="B860" s="9"/>
      <c r="C860" s="9"/>
      <c r="D860" s="10">
        <f t="shared" si="98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  <c r="Q860" s="1" t="e">
        <f>P860-'ВЕРНАЯ на АВГУСТ'!P860</f>
        <v>#REF!</v>
      </c>
    </row>
    <row r="861" spans="1:17">
      <c r="A861" s="266" t="s">
        <v>127</v>
      </c>
      <c r="B861" s="266" t="s">
        <v>13</v>
      </c>
      <c r="C861" s="9" t="s">
        <v>6</v>
      </c>
      <c r="D861" s="20">
        <f t="shared" si="98"/>
        <v>2514.5</v>
      </c>
      <c r="E861" s="10">
        <f>E862+E863+E864+E865</f>
        <v>0</v>
      </c>
      <c r="F861" s="10">
        <f t="shared" ref="F861:O861" si="101">F862+F863+F864+F865</f>
        <v>286.3</v>
      </c>
      <c r="G861" s="10">
        <f t="shared" si="101"/>
        <v>77.2</v>
      </c>
      <c r="H861" s="10">
        <f t="shared" si="101"/>
        <v>200</v>
      </c>
      <c r="I861" s="10">
        <f t="shared" si="101"/>
        <v>280</v>
      </c>
      <c r="J861" s="10">
        <f t="shared" si="101"/>
        <v>175</v>
      </c>
      <c r="K861" s="10">
        <f t="shared" si="101"/>
        <v>96</v>
      </c>
      <c r="L861" s="20">
        <f t="shared" si="101"/>
        <v>350</v>
      </c>
      <c r="M861" s="10">
        <f t="shared" si="101"/>
        <v>350</v>
      </c>
      <c r="N861" s="10">
        <f t="shared" si="101"/>
        <v>350</v>
      </c>
      <c r="O861" s="10">
        <f t="shared" si="101"/>
        <v>350</v>
      </c>
      <c r="P861" s="24" t="e">
        <f>L861-#REF!</f>
        <v>#REF!</v>
      </c>
      <c r="Q861" s="1" t="e">
        <f>P861-'ВЕРНАЯ на АВГУСТ'!P861</f>
        <v>#REF!</v>
      </c>
    </row>
    <row r="862" spans="1:17">
      <c r="A862" s="266"/>
      <c r="B862" s="266"/>
      <c r="C862" s="9" t="s">
        <v>7</v>
      </c>
      <c r="D862" s="20">
        <f t="shared" si="98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</f>
        <v>350</v>
      </c>
      <c r="M862" s="10">
        <v>350</v>
      </c>
      <c r="N862" s="10">
        <v>350</v>
      </c>
      <c r="O862" s="10">
        <v>350</v>
      </c>
      <c r="P862" s="24" t="e">
        <f>L862-#REF!</f>
        <v>#REF!</v>
      </c>
      <c r="Q862" s="1" t="e">
        <f>P862-'ВЕРНАЯ на АВГУСТ'!P862</f>
        <v>#REF!</v>
      </c>
    </row>
    <row r="863" spans="1:17" ht="24">
      <c r="A863" s="266"/>
      <c r="B863" s="266"/>
      <c r="C863" s="9" t="s">
        <v>8</v>
      </c>
      <c r="D863" s="10">
        <f t="shared" si="98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  <c r="Q863" s="1" t="e">
        <f>P863-'ВЕРНАЯ на АВГУСТ'!P863</f>
        <v>#REF!</v>
      </c>
    </row>
    <row r="864" spans="1:17">
      <c r="A864" s="266"/>
      <c r="B864" s="266"/>
      <c r="C864" s="9"/>
      <c r="D864" s="10">
        <f t="shared" si="98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  <c r="Q864" s="1" t="e">
        <f>P864-'ВЕРНАЯ на АВГУСТ'!P864</f>
        <v>#REF!</v>
      </c>
    </row>
    <row r="865" spans="1:17" ht="36">
      <c r="A865" s="266"/>
      <c r="B865" s="266"/>
      <c r="C865" s="9" t="s">
        <v>10</v>
      </c>
      <c r="D865" s="10">
        <f t="shared" si="98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  <c r="Q865" s="1" t="e">
        <f>P865-'ВЕРНАЯ на АВГУСТ'!P865</f>
        <v>#REF!</v>
      </c>
    </row>
    <row r="866" spans="1:17" hidden="1">
      <c r="A866" s="9"/>
      <c r="B866" s="9"/>
      <c r="C866" s="9"/>
      <c r="D866" s="10">
        <f t="shared" si="98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  <c r="Q866" s="1" t="e">
        <f>P866-'ВЕРНАЯ на АВГУСТ'!P866</f>
        <v>#REF!</v>
      </c>
    </row>
    <row r="867" spans="1:17">
      <c r="A867" s="266" t="s">
        <v>128</v>
      </c>
      <c r="B867" s="266" t="s">
        <v>13</v>
      </c>
      <c r="C867" s="9" t="s">
        <v>6</v>
      </c>
      <c r="D867" s="20">
        <f t="shared" si="98"/>
        <v>57189.700000000004</v>
      </c>
      <c r="E867" s="10">
        <f>SUM(E868:E871)</f>
        <v>7329</v>
      </c>
      <c r="F867" s="10">
        <f t="shared" ref="F867:O867" si="102">SUM(F868:F871)</f>
        <v>6423</v>
      </c>
      <c r="G867" s="10">
        <f t="shared" si="102"/>
        <v>6407.7</v>
      </c>
      <c r="H867" s="10">
        <f t="shared" si="102"/>
        <v>5955.3</v>
      </c>
      <c r="I867" s="10">
        <f t="shared" si="102"/>
        <v>6180</v>
      </c>
      <c r="J867" s="10">
        <f t="shared" si="102"/>
        <v>6035.3</v>
      </c>
      <c r="K867" s="10">
        <f t="shared" si="102"/>
        <v>6510</v>
      </c>
      <c r="L867" s="20">
        <f>SUM(L868:L871)</f>
        <v>2930</v>
      </c>
      <c r="M867" s="10">
        <f t="shared" si="102"/>
        <v>3170</v>
      </c>
      <c r="N867" s="10">
        <f t="shared" si="102"/>
        <v>3319.4</v>
      </c>
      <c r="O867" s="10">
        <f t="shared" si="102"/>
        <v>2930</v>
      </c>
      <c r="P867" s="24" t="e">
        <f>L867-#REF!</f>
        <v>#REF!</v>
      </c>
      <c r="Q867" s="1" t="e">
        <f>P867-'ВЕРНАЯ на АВГУСТ'!P867</f>
        <v>#REF!</v>
      </c>
    </row>
    <row r="868" spans="1:17">
      <c r="A868" s="266"/>
      <c r="B868" s="266"/>
      <c r="C868" s="9" t="s">
        <v>7</v>
      </c>
      <c r="D868" s="20">
        <f t="shared" si="98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</f>
        <v>2930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  <c r="Q868" s="1" t="e">
        <f>P868-'ВЕРНАЯ на АВГУСТ'!P868</f>
        <v>#REF!</v>
      </c>
    </row>
    <row r="869" spans="1:17" ht="24">
      <c r="A869" s="266"/>
      <c r="B869" s="266"/>
      <c r="C869" s="9" t="s">
        <v>8</v>
      </c>
      <c r="D869" s="10">
        <f t="shared" si="98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  <c r="Q869" s="1" t="e">
        <f>P869-'ВЕРНАЯ на АВГУСТ'!P869</f>
        <v>#REF!</v>
      </c>
    </row>
    <row r="870" spans="1:17">
      <c r="A870" s="266"/>
      <c r="B870" s="266"/>
      <c r="C870" s="9"/>
      <c r="D870" s="10">
        <f t="shared" si="98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  <c r="Q870" s="1" t="e">
        <f>P870-'ВЕРНАЯ на АВГУСТ'!P870</f>
        <v>#REF!</v>
      </c>
    </row>
    <row r="871" spans="1:17" ht="36">
      <c r="A871" s="266"/>
      <c r="B871" s="266"/>
      <c r="C871" s="9" t="s">
        <v>10</v>
      </c>
      <c r="D871" s="10">
        <f t="shared" si="98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  <c r="Q871" s="1" t="e">
        <f>P871-'ВЕРНАЯ на АВГУСТ'!P871</f>
        <v>#REF!</v>
      </c>
    </row>
    <row r="872" spans="1:17">
      <c r="A872" s="9"/>
      <c r="B872" s="9"/>
      <c r="C872" s="9"/>
      <c r="D872" s="10">
        <f t="shared" si="98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  <c r="Q872" s="1" t="e">
        <f>P872-'ВЕРНАЯ на АВГУСТ'!P872</f>
        <v>#REF!</v>
      </c>
    </row>
    <row r="873" spans="1:17" ht="36" customHeight="1">
      <c r="A873" s="275" t="s">
        <v>129</v>
      </c>
      <c r="B873" s="275" t="s">
        <v>13</v>
      </c>
      <c r="C873" s="9" t="s">
        <v>6</v>
      </c>
      <c r="D873" s="10">
        <f t="shared" si="98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03">M880+M886+M892+M898+M904+M910+M916+M922</f>
        <v>4014.3</v>
      </c>
      <c r="N873" s="10">
        <f t="shared" si="103"/>
        <v>4014.3</v>
      </c>
      <c r="O873" s="10">
        <f t="shared" si="103"/>
        <v>800</v>
      </c>
      <c r="P873" s="12" t="e">
        <f>L873-#REF!</f>
        <v>#REF!</v>
      </c>
      <c r="Q873" s="1" t="e">
        <f>P873-'ВЕРНАЯ на АВГУСТ'!P873</f>
        <v>#REF!</v>
      </c>
    </row>
    <row r="874" spans="1:17">
      <c r="A874" s="276"/>
      <c r="B874" s="276"/>
      <c r="C874" s="9" t="s">
        <v>7</v>
      </c>
      <c r="D874" s="10">
        <f t="shared" si="98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03"/>
        <v>864.3</v>
      </c>
      <c r="M874" s="10">
        <f t="shared" si="103"/>
        <v>864.3</v>
      </c>
      <c r="N874" s="10">
        <f t="shared" si="103"/>
        <v>864.3</v>
      </c>
      <c r="O874" s="10">
        <f t="shared" si="103"/>
        <v>800</v>
      </c>
      <c r="P874" s="12" t="e">
        <f>L874-#REF!</f>
        <v>#REF!</v>
      </c>
      <c r="Q874" s="1" t="e">
        <f>P874-'ВЕРНАЯ на АВГУСТ'!P874</f>
        <v>#REF!</v>
      </c>
    </row>
    <row r="875" spans="1:17" ht="24">
      <c r="A875" s="276"/>
      <c r="B875" s="276"/>
      <c r="C875" s="9" t="s">
        <v>8</v>
      </c>
      <c r="D875" s="10">
        <f t="shared" si="98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03"/>
        <v>3150</v>
      </c>
      <c r="M875" s="10">
        <f t="shared" si="103"/>
        <v>3150</v>
      </c>
      <c r="N875" s="10">
        <f t="shared" si="103"/>
        <v>3150</v>
      </c>
      <c r="O875" s="10">
        <f t="shared" si="103"/>
        <v>0</v>
      </c>
      <c r="P875" s="12" t="e">
        <f>L875-#REF!</f>
        <v>#REF!</v>
      </c>
      <c r="Q875" s="1" t="e">
        <f>P875-'ВЕРНАЯ на АВГУСТ'!P875</f>
        <v>#REF!</v>
      </c>
    </row>
    <row r="876" spans="1:17" ht="24">
      <c r="A876" s="276"/>
      <c r="B876" s="276"/>
      <c r="C876" s="9" t="s">
        <v>9</v>
      </c>
      <c r="D876" s="10">
        <f t="shared" si="98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03"/>
        <v>0</v>
      </c>
      <c r="M876" s="10">
        <f t="shared" si="103"/>
        <v>0</v>
      </c>
      <c r="N876" s="10">
        <f t="shared" si="103"/>
        <v>0</v>
      </c>
      <c r="O876" s="10">
        <f t="shared" si="103"/>
        <v>0</v>
      </c>
      <c r="P876" s="12" t="e">
        <f>L876-#REF!</f>
        <v>#REF!</v>
      </c>
      <c r="Q876" s="1" t="e">
        <f>P876-'ВЕРНАЯ на АВГУСТ'!P876</f>
        <v>#REF!</v>
      </c>
    </row>
    <row r="877" spans="1:17" ht="36">
      <c r="A877" s="276"/>
      <c r="B877" s="276"/>
      <c r="C877" s="9" t="s">
        <v>10</v>
      </c>
      <c r="D877" s="10">
        <f t="shared" si="98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03"/>
        <v>0</v>
      </c>
      <c r="M877" s="10">
        <f t="shared" si="103"/>
        <v>0</v>
      </c>
      <c r="N877" s="10">
        <f t="shared" si="103"/>
        <v>0</v>
      </c>
      <c r="O877" s="10">
        <f t="shared" si="103"/>
        <v>0</v>
      </c>
      <c r="P877" s="12" t="e">
        <f>L877-#REF!</f>
        <v>#REF!</v>
      </c>
      <c r="Q877" s="1" t="e">
        <f>P877-'ВЕРНАЯ на АВГУСТ'!P877</f>
        <v>#REF!</v>
      </c>
    </row>
    <row r="878" spans="1:17" hidden="1">
      <c r="A878" s="277"/>
      <c r="B878" s="277"/>
      <c r="C878" s="9"/>
      <c r="D878" s="10">
        <f t="shared" si="98"/>
        <v>0</v>
      </c>
      <c r="E878" s="10"/>
      <c r="F878" s="10"/>
      <c r="G878" s="10"/>
      <c r="H878" s="10"/>
      <c r="I878" s="10"/>
      <c r="J878" s="10"/>
      <c r="K878" s="10"/>
      <c r="L878" s="15">
        <f t="shared" si="103"/>
        <v>0</v>
      </c>
      <c r="M878" s="10">
        <f t="shared" si="103"/>
        <v>0</v>
      </c>
      <c r="N878" s="10">
        <f t="shared" si="103"/>
        <v>0</v>
      </c>
      <c r="O878" s="10">
        <f t="shared" si="103"/>
        <v>0</v>
      </c>
      <c r="P878" s="12" t="e">
        <f>L878-#REF!</f>
        <v>#REF!</v>
      </c>
      <c r="Q878" s="1" t="e">
        <f>P878-'ВЕРНАЯ на АВГУСТ'!P878</f>
        <v>#REF!</v>
      </c>
    </row>
    <row r="879" spans="1:17">
      <c r="A879" s="266" t="s">
        <v>119</v>
      </c>
      <c r="B879" s="266"/>
      <c r="C879" s="266"/>
      <c r="D879" s="266"/>
      <c r="E879" s="266"/>
      <c r="F879" s="266"/>
      <c r="G879" s="266"/>
      <c r="H879" s="266"/>
      <c r="I879" s="266"/>
      <c r="J879" s="266"/>
      <c r="K879" s="266"/>
      <c r="L879" s="266"/>
      <c r="M879" s="266"/>
      <c r="N879" s="266"/>
      <c r="O879" s="266"/>
      <c r="P879" s="12" t="e">
        <f>L879-#REF!</f>
        <v>#REF!</v>
      </c>
      <c r="Q879" s="1" t="e">
        <f>P879-'ВЕРНАЯ на АВГУСТ'!P879</f>
        <v>#REF!</v>
      </c>
    </row>
    <row r="880" spans="1:17">
      <c r="A880" s="266" t="s">
        <v>130</v>
      </c>
      <c r="B880" s="266" t="s">
        <v>13</v>
      </c>
      <c r="C880" s="9" t="s">
        <v>6</v>
      </c>
      <c r="D880" s="10">
        <f t="shared" ref="D880:D943" si="104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  <c r="Q880" s="1" t="e">
        <f>P880-'ВЕРНАЯ на АВГУСТ'!P880</f>
        <v>#REF!</v>
      </c>
    </row>
    <row r="881" spans="1:17">
      <c r="A881" s="266"/>
      <c r="B881" s="266"/>
      <c r="C881" s="9" t="s">
        <v>7</v>
      </c>
      <c r="D881" s="10">
        <f t="shared" si="104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  <c r="Q881" s="1" t="e">
        <f>P881-'ВЕРНАЯ на АВГУСТ'!P881</f>
        <v>#REF!</v>
      </c>
    </row>
    <row r="882" spans="1:17" ht="24">
      <c r="A882" s="266"/>
      <c r="B882" s="266"/>
      <c r="C882" s="9" t="s">
        <v>8</v>
      </c>
      <c r="D882" s="10">
        <f t="shared" si="104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  <c r="Q882" s="1" t="e">
        <f>P882-'ВЕРНАЯ на АВГУСТ'!P882</f>
        <v>#REF!</v>
      </c>
    </row>
    <row r="883" spans="1:17" ht="24">
      <c r="A883" s="266"/>
      <c r="B883" s="266"/>
      <c r="C883" s="9" t="s">
        <v>9</v>
      </c>
      <c r="D883" s="10">
        <f t="shared" si="104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  <c r="Q883" s="1" t="e">
        <f>P883-'ВЕРНАЯ на АВГУСТ'!P883</f>
        <v>#REF!</v>
      </c>
    </row>
    <row r="884" spans="1:17" ht="36">
      <c r="A884" s="266"/>
      <c r="B884" s="266"/>
      <c r="C884" s="9" t="s">
        <v>10</v>
      </c>
      <c r="D884" s="10">
        <f t="shared" si="104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  <c r="Q884" s="1" t="e">
        <f>P884-'ВЕРНАЯ на АВГУСТ'!P884</f>
        <v>#REF!</v>
      </c>
    </row>
    <row r="885" spans="1:17" hidden="1">
      <c r="A885" s="9"/>
      <c r="B885" s="9"/>
      <c r="C885" s="9"/>
      <c r="D885" s="10">
        <f t="shared" si="104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  <c r="Q885" s="1" t="e">
        <f>P885-'ВЕРНАЯ на АВГУСТ'!P885</f>
        <v>#REF!</v>
      </c>
    </row>
    <row r="886" spans="1:17">
      <c r="A886" s="266" t="s">
        <v>131</v>
      </c>
      <c r="B886" s="266" t="s">
        <v>21</v>
      </c>
      <c r="C886" s="9" t="s">
        <v>6</v>
      </c>
      <c r="D886" s="10">
        <f t="shared" si="104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  <c r="Q886" s="1" t="e">
        <f>P886-'ВЕРНАЯ на АВГУСТ'!P886</f>
        <v>#REF!</v>
      </c>
    </row>
    <row r="887" spans="1:17">
      <c r="A887" s="266"/>
      <c r="B887" s="266"/>
      <c r="C887" s="9" t="s">
        <v>7</v>
      </c>
      <c r="D887" s="10">
        <f t="shared" si="104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  <c r="Q887" s="1" t="e">
        <f>P887-'ВЕРНАЯ на АВГУСТ'!P887</f>
        <v>#REF!</v>
      </c>
    </row>
    <row r="888" spans="1:17" ht="24">
      <c r="A888" s="266"/>
      <c r="B888" s="266"/>
      <c r="C888" s="9" t="s">
        <v>8</v>
      </c>
      <c r="D888" s="10">
        <f t="shared" si="104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  <c r="Q888" s="1" t="e">
        <f>P888-'ВЕРНАЯ на АВГУСТ'!P888</f>
        <v>#REF!</v>
      </c>
    </row>
    <row r="889" spans="1:17" ht="24">
      <c r="A889" s="266"/>
      <c r="B889" s="266"/>
      <c r="C889" s="9" t="s">
        <v>9</v>
      </c>
      <c r="D889" s="10">
        <f t="shared" si="104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  <c r="Q889" s="1" t="e">
        <f>P889-'ВЕРНАЯ на АВГУСТ'!P889</f>
        <v>#REF!</v>
      </c>
    </row>
    <row r="890" spans="1:17" ht="36">
      <c r="A890" s="266"/>
      <c r="B890" s="266"/>
      <c r="C890" s="9" t="s">
        <v>10</v>
      </c>
      <c r="D890" s="10">
        <f t="shared" si="104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  <c r="Q890" s="1" t="e">
        <f>P890-'ВЕРНАЯ на АВГУСТ'!P890</f>
        <v>#REF!</v>
      </c>
    </row>
    <row r="891" spans="1:17" hidden="1">
      <c r="A891" s="9"/>
      <c r="B891" s="9"/>
      <c r="C891" s="9"/>
      <c r="D891" s="10">
        <f t="shared" si="104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  <c r="Q891" s="1" t="e">
        <f>P891-'ВЕРНАЯ на АВГУСТ'!P891</f>
        <v>#REF!</v>
      </c>
    </row>
    <row r="892" spans="1:17">
      <c r="A892" s="266" t="s">
        <v>132</v>
      </c>
      <c r="B892" s="266" t="s">
        <v>21</v>
      </c>
      <c r="C892" s="9" t="s">
        <v>6</v>
      </c>
      <c r="D892" s="10">
        <f t="shared" si="104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  <c r="Q892" s="1" t="e">
        <f>P892-'ВЕРНАЯ на АВГУСТ'!P892</f>
        <v>#REF!</v>
      </c>
    </row>
    <row r="893" spans="1:17">
      <c r="A893" s="266"/>
      <c r="B893" s="266"/>
      <c r="C893" s="9" t="s">
        <v>7</v>
      </c>
      <c r="D893" s="10">
        <f t="shared" si="104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  <c r="Q893" s="1" t="e">
        <f>P893-'ВЕРНАЯ на АВГУСТ'!P893</f>
        <v>#REF!</v>
      </c>
    </row>
    <row r="894" spans="1:17" ht="24">
      <c r="A894" s="266"/>
      <c r="B894" s="266"/>
      <c r="C894" s="9" t="s">
        <v>8</v>
      </c>
      <c r="D894" s="10">
        <f t="shared" si="104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  <c r="Q894" s="1" t="e">
        <f>P894-'ВЕРНАЯ на АВГУСТ'!P894</f>
        <v>#REF!</v>
      </c>
    </row>
    <row r="895" spans="1:17" ht="24">
      <c r="A895" s="266"/>
      <c r="B895" s="266"/>
      <c r="C895" s="9" t="s">
        <v>9</v>
      </c>
      <c r="D895" s="10">
        <f t="shared" si="104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  <c r="Q895" s="1" t="e">
        <f>P895-'ВЕРНАЯ на АВГУСТ'!P895</f>
        <v>#REF!</v>
      </c>
    </row>
    <row r="896" spans="1:17" ht="36">
      <c r="A896" s="266"/>
      <c r="B896" s="266"/>
      <c r="C896" s="9" t="s">
        <v>10</v>
      </c>
      <c r="D896" s="10">
        <f t="shared" si="104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  <c r="Q896" s="1" t="e">
        <f>P896-'ВЕРНАЯ на АВГУСТ'!P896</f>
        <v>#REF!</v>
      </c>
    </row>
    <row r="897" spans="1:17" hidden="1">
      <c r="A897" s="9"/>
      <c r="B897" s="9"/>
      <c r="C897" s="9"/>
      <c r="D897" s="10">
        <f t="shared" si="104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  <c r="Q897" s="1" t="e">
        <f>P897-'ВЕРНАЯ на АВГУСТ'!P897</f>
        <v>#REF!</v>
      </c>
    </row>
    <row r="898" spans="1:17">
      <c r="A898" s="266" t="s">
        <v>133</v>
      </c>
      <c r="B898" s="266" t="s">
        <v>21</v>
      </c>
      <c r="C898" s="9" t="s">
        <v>6</v>
      </c>
      <c r="D898" s="10">
        <f t="shared" si="104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  <c r="Q898" s="1" t="e">
        <f>P898-'ВЕРНАЯ на АВГУСТ'!P898</f>
        <v>#REF!</v>
      </c>
    </row>
    <row r="899" spans="1:17">
      <c r="A899" s="266"/>
      <c r="B899" s="266"/>
      <c r="C899" s="9" t="s">
        <v>7</v>
      </c>
      <c r="D899" s="10">
        <f t="shared" si="104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  <c r="Q899" s="1" t="e">
        <f>P899-'ВЕРНАЯ на АВГУСТ'!P899</f>
        <v>#REF!</v>
      </c>
    </row>
    <row r="900" spans="1:17" ht="24">
      <c r="A900" s="266"/>
      <c r="B900" s="266"/>
      <c r="C900" s="9" t="s">
        <v>8</v>
      </c>
      <c r="D900" s="10">
        <f t="shared" si="104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  <c r="Q900" s="1" t="e">
        <f>P900-'ВЕРНАЯ на АВГУСТ'!P900</f>
        <v>#REF!</v>
      </c>
    </row>
    <row r="901" spans="1:17" ht="24">
      <c r="A901" s="266"/>
      <c r="B901" s="266"/>
      <c r="C901" s="9" t="s">
        <v>9</v>
      </c>
      <c r="D901" s="10">
        <f t="shared" si="104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  <c r="Q901" s="1" t="e">
        <f>P901-'ВЕРНАЯ на АВГУСТ'!P901</f>
        <v>#REF!</v>
      </c>
    </row>
    <row r="902" spans="1:17" ht="36">
      <c r="A902" s="266"/>
      <c r="B902" s="266"/>
      <c r="C902" s="9" t="s">
        <v>10</v>
      </c>
      <c r="D902" s="10">
        <f t="shared" si="104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  <c r="Q902" s="1" t="e">
        <f>P902-'ВЕРНАЯ на АВГУСТ'!P902</f>
        <v>#REF!</v>
      </c>
    </row>
    <row r="903" spans="1:17" hidden="1">
      <c r="A903" s="9"/>
      <c r="B903" s="9"/>
      <c r="C903" s="9"/>
      <c r="D903" s="10">
        <f t="shared" si="104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  <c r="Q903" s="1" t="e">
        <f>P903-'ВЕРНАЯ на АВГУСТ'!P903</f>
        <v>#REF!</v>
      </c>
    </row>
    <row r="904" spans="1:17">
      <c r="A904" s="266" t="s">
        <v>134</v>
      </c>
      <c r="B904" s="266" t="s">
        <v>13</v>
      </c>
      <c r="C904" s="9" t="s">
        <v>6</v>
      </c>
      <c r="D904" s="10">
        <f t="shared" si="104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  <c r="Q904" s="1" t="e">
        <f>P904-'ВЕРНАЯ на АВГУСТ'!P904</f>
        <v>#REF!</v>
      </c>
    </row>
    <row r="905" spans="1:17">
      <c r="A905" s="266"/>
      <c r="B905" s="266"/>
      <c r="C905" s="9" t="s">
        <v>7</v>
      </c>
      <c r="D905" s="10">
        <f t="shared" si="104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  <c r="Q905" s="1" t="e">
        <f>P905-'ВЕРНАЯ на АВГУСТ'!P905</f>
        <v>#REF!</v>
      </c>
    </row>
    <row r="906" spans="1:17" ht="24">
      <c r="A906" s="266"/>
      <c r="B906" s="266"/>
      <c r="C906" s="9" t="s">
        <v>8</v>
      </c>
      <c r="D906" s="10">
        <f t="shared" si="104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  <c r="Q906" s="1" t="e">
        <f>P906-'ВЕРНАЯ на АВГУСТ'!P906</f>
        <v>#REF!</v>
      </c>
    </row>
    <row r="907" spans="1:17" ht="24">
      <c r="A907" s="266"/>
      <c r="B907" s="266"/>
      <c r="C907" s="9" t="s">
        <v>9</v>
      </c>
      <c r="D907" s="10">
        <f t="shared" si="104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  <c r="Q907" s="1" t="e">
        <f>P907-'ВЕРНАЯ на АВГУСТ'!P907</f>
        <v>#REF!</v>
      </c>
    </row>
    <row r="908" spans="1:17" ht="36">
      <c r="A908" s="266"/>
      <c r="B908" s="266"/>
      <c r="C908" s="9" t="s">
        <v>10</v>
      </c>
      <c r="D908" s="10">
        <f t="shared" si="104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  <c r="Q908" s="1" t="e">
        <f>P908-'ВЕРНАЯ на АВГУСТ'!P908</f>
        <v>#REF!</v>
      </c>
    </row>
    <row r="909" spans="1:17" hidden="1">
      <c r="A909" s="9"/>
      <c r="B909" s="9"/>
      <c r="C909" s="9"/>
      <c r="D909" s="10">
        <f t="shared" si="104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  <c r="Q909" s="1" t="e">
        <f>P909-'ВЕРНАЯ на АВГУСТ'!P909</f>
        <v>#REF!</v>
      </c>
    </row>
    <row r="910" spans="1:17">
      <c r="A910" s="266" t="s">
        <v>135</v>
      </c>
      <c r="B910" s="266" t="s">
        <v>13</v>
      </c>
      <c r="C910" s="9" t="s">
        <v>6</v>
      </c>
      <c r="D910" s="10">
        <f t="shared" si="104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  <c r="Q910" s="1" t="e">
        <f>P910-'ВЕРНАЯ на АВГУСТ'!P910</f>
        <v>#REF!</v>
      </c>
    </row>
    <row r="911" spans="1:17">
      <c r="A911" s="266"/>
      <c r="B911" s="266"/>
      <c r="C911" s="9" t="s">
        <v>7</v>
      </c>
      <c r="D911" s="10">
        <f t="shared" si="104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  <c r="Q911" s="1" t="e">
        <f>P911-'ВЕРНАЯ на АВГУСТ'!P911</f>
        <v>#REF!</v>
      </c>
    </row>
    <row r="912" spans="1:17" ht="24">
      <c r="A912" s="266"/>
      <c r="B912" s="266"/>
      <c r="C912" s="9" t="s">
        <v>8</v>
      </c>
      <c r="D912" s="10">
        <f t="shared" si="104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  <c r="Q912" s="1" t="e">
        <f>P912-'ВЕРНАЯ на АВГУСТ'!P912</f>
        <v>#REF!</v>
      </c>
    </row>
    <row r="913" spans="1:17" ht="24">
      <c r="A913" s="266"/>
      <c r="B913" s="266"/>
      <c r="C913" s="9" t="s">
        <v>9</v>
      </c>
      <c r="D913" s="10">
        <f t="shared" si="104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  <c r="Q913" s="1" t="e">
        <f>P913-'ВЕРНАЯ на АВГУСТ'!P913</f>
        <v>#REF!</v>
      </c>
    </row>
    <row r="914" spans="1:17" ht="36">
      <c r="A914" s="266"/>
      <c r="B914" s="266"/>
      <c r="C914" s="9" t="s">
        <v>10</v>
      </c>
      <c r="D914" s="10">
        <f t="shared" si="104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  <c r="Q914" s="1" t="e">
        <f>P914-'ВЕРНАЯ на АВГУСТ'!P914</f>
        <v>#REF!</v>
      </c>
    </row>
    <row r="915" spans="1:17" hidden="1">
      <c r="A915" s="9"/>
      <c r="B915" s="9"/>
      <c r="C915" s="9"/>
      <c r="D915" s="10">
        <f t="shared" si="104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  <c r="Q915" s="1" t="e">
        <f>P915-'ВЕРНАЯ на АВГУСТ'!P915</f>
        <v>#REF!</v>
      </c>
    </row>
    <row r="916" spans="1:17" ht="18.75" customHeight="1">
      <c r="A916" s="266" t="s">
        <v>136</v>
      </c>
      <c r="B916" s="266" t="s">
        <v>13</v>
      </c>
      <c r="C916" s="9" t="s">
        <v>6</v>
      </c>
      <c r="D916" s="10">
        <f t="shared" si="104"/>
        <v>7040.7000000000007</v>
      </c>
      <c r="E916" s="10">
        <f t="shared" ref="E916:O916" si="105">E917+E918+E919+E920</f>
        <v>0</v>
      </c>
      <c r="F916" s="10">
        <f t="shared" si="105"/>
        <v>0</v>
      </c>
      <c r="G916" s="10">
        <f t="shared" si="105"/>
        <v>0</v>
      </c>
      <c r="H916" s="10">
        <f t="shared" si="105"/>
        <v>0</v>
      </c>
      <c r="I916" s="10">
        <f t="shared" si="105"/>
        <v>0</v>
      </c>
      <c r="J916" s="10">
        <f t="shared" si="105"/>
        <v>0</v>
      </c>
      <c r="K916" s="10">
        <f t="shared" si="105"/>
        <v>0</v>
      </c>
      <c r="L916" s="15">
        <f t="shared" si="105"/>
        <v>2346.9</v>
      </c>
      <c r="M916" s="10">
        <f t="shared" si="105"/>
        <v>2346.9</v>
      </c>
      <c r="N916" s="10">
        <f>N917+N918+N919+N920</f>
        <v>2346.9</v>
      </c>
      <c r="O916" s="10">
        <f t="shared" si="105"/>
        <v>0</v>
      </c>
      <c r="P916" s="12" t="e">
        <f>L916-#REF!</f>
        <v>#REF!</v>
      </c>
      <c r="Q916" s="1" t="e">
        <f>P916-'ВЕРНАЯ на АВГУСТ'!P916</f>
        <v>#REF!</v>
      </c>
    </row>
    <row r="917" spans="1:17">
      <c r="A917" s="266"/>
      <c r="B917" s="266"/>
      <c r="C917" s="9" t="s">
        <v>7</v>
      </c>
      <c r="D917" s="10">
        <f t="shared" si="104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  <c r="Q917" s="1" t="e">
        <f>P917-'ВЕРНАЯ на АВГУСТ'!P917</f>
        <v>#REF!</v>
      </c>
    </row>
    <row r="918" spans="1:17" ht="15" customHeight="1">
      <c r="A918" s="266"/>
      <c r="B918" s="266"/>
      <c r="C918" s="9" t="s">
        <v>8</v>
      </c>
      <c r="D918" s="10">
        <f t="shared" si="104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  <c r="Q918" s="1" t="e">
        <f>P918-'ВЕРНАЯ на АВГУСТ'!P918</f>
        <v>#REF!</v>
      </c>
    </row>
    <row r="919" spans="1:17" ht="15" customHeight="1">
      <c r="A919" s="266"/>
      <c r="B919" s="266"/>
      <c r="C919" s="9" t="s">
        <v>9</v>
      </c>
      <c r="D919" s="10">
        <f t="shared" si="104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  <c r="Q919" s="1" t="e">
        <f>P919-'ВЕРНАЯ на АВГУСТ'!P919</f>
        <v>#REF!</v>
      </c>
    </row>
    <row r="920" spans="1:17" ht="15" customHeight="1">
      <c r="A920" s="266"/>
      <c r="B920" s="266"/>
      <c r="C920" s="9" t="s">
        <v>10</v>
      </c>
      <c r="D920" s="10">
        <f t="shared" si="104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  <c r="Q920" s="1" t="e">
        <f>P920-'ВЕРНАЯ на АВГУСТ'!P920</f>
        <v>#REF!</v>
      </c>
    </row>
    <row r="921" spans="1:17" hidden="1">
      <c r="A921" s="9"/>
      <c r="B921" s="9"/>
      <c r="C921" s="9"/>
      <c r="D921" s="10">
        <f t="shared" si="104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  <c r="Q921" s="1" t="e">
        <f>P921-'ВЕРНАЯ на АВГУСТ'!P921</f>
        <v>#REF!</v>
      </c>
    </row>
    <row r="922" spans="1:17" ht="18.75" customHeight="1">
      <c r="A922" s="266" t="s">
        <v>137</v>
      </c>
      <c r="B922" s="266" t="s">
        <v>13</v>
      </c>
      <c r="C922" s="9" t="s">
        <v>6</v>
      </c>
      <c r="D922" s="10">
        <f t="shared" si="104"/>
        <v>2602.1999999999998</v>
      </c>
      <c r="E922" s="10">
        <f t="shared" ref="E922:O922" si="106">E923+E924+E925+E926</f>
        <v>0</v>
      </c>
      <c r="F922" s="10">
        <f t="shared" si="106"/>
        <v>0</v>
      </c>
      <c r="G922" s="10">
        <f t="shared" si="106"/>
        <v>0</v>
      </c>
      <c r="H922" s="10">
        <f t="shared" si="106"/>
        <v>0</v>
      </c>
      <c r="I922" s="10">
        <f t="shared" si="106"/>
        <v>0</v>
      </c>
      <c r="J922" s="10">
        <f t="shared" si="106"/>
        <v>0</v>
      </c>
      <c r="K922" s="10">
        <f t="shared" si="106"/>
        <v>0</v>
      </c>
      <c r="L922" s="15">
        <f t="shared" si="106"/>
        <v>867.4</v>
      </c>
      <c r="M922" s="10">
        <f t="shared" si="106"/>
        <v>867.4</v>
      </c>
      <c r="N922" s="10">
        <f t="shared" si="106"/>
        <v>867.4</v>
      </c>
      <c r="O922" s="10">
        <f t="shared" si="106"/>
        <v>0</v>
      </c>
      <c r="P922" s="12" t="e">
        <f>L922-#REF!</f>
        <v>#REF!</v>
      </c>
      <c r="Q922" s="1" t="e">
        <f>P922-'ВЕРНАЯ на АВГУСТ'!P922</f>
        <v>#REF!</v>
      </c>
    </row>
    <row r="923" spans="1:17">
      <c r="A923" s="266"/>
      <c r="B923" s="266"/>
      <c r="C923" s="9" t="s">
        <v>7</v>
      </c>
      <c r="D923" s="10">
        <f t="shared" si="104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  <c r="Q923" s="1" t="e">
        <f>P923-'ВЕРНАЯ на АВГУСТ'!P923</f>
        <v>#REF!</v>
      </c>
    </row>
    <row r="924" spans="1:17" ht="24">
      <c r="A924" s="266"/>
      <c r="B924" s="266"/>
      <c r="C924" s="9" t="s">
        <v>8</v>
      </c>
      <c r="D924" s="10">
        <f t="shared" si="104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  <c r="Q924" s="1" t="e">
        <f>P924-'ВЕРНАЯ на АВГУСТ'!P924</f>
        <v>#REF!</v>
      </c>
    </row>
    <row r="925" spans="1:17" ht="24">
      <c r="A925" s="266"/>
      <c r="B925" s="266"/>
      <c r="C925" s="9" t="s">
        <v>9</v>
      </c>
      <c r="D925" s="10">
        <f t="shared" si="104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  <c r="Q925" s="1" t="e">
        <f>P925-'ВЕРНАЯ на АВГУСТ'!P925</f>
        <v>#REF!</v>
      </c>
    </row>
    <row r="926" spans="1:17" ht="36">
      <c r="A926" s="266"/>
      <c r="B926" s="266"/>
      <c r="C926" s="9" t="s">
        <v>10</v>
      </c>
      <c r="D926" s="10">
        <f t="shared" si="104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  <c r="Q926" s="1" t="e">
        <f>P926-'ВЕРНАЯ на АВГУСТ'!P926</f>
        <v>#REF!</v>
      </c>
    </row>
    <row r="927" spans="1:17" hidden="1">
      <c r="A927" s="9"/>
      <c r="B927" s="9"/>
      <c r="C927" s="9"/>
      <c r="D927" s="10">
        <f t="shared" si="104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  <c r="Q927" s="1" t="e">
        <f>P927-'ВЕРНАЯ на АВГУСТ'!P927</f>
        <v>#REF!</v>
      </c>
    </row>
    <row r="928" spans="1:17">
      <c r="A928" s="268" t="s">
        <v>138</v>
      </c>
      <c r="B928" s="266" t="s">
        <v>13</v>
      </c>
      <c r="C928" s="9" t="s">
        <v>6</v>
      </c>
      <c r="D928" s="10">
        <f t="shared" si="104"/>
        <v>96247.200000000012</v>
      </c>
      <c r="E928" s="10">
        <f>E934</f>
        <v>7318</v>
      </c>
      <c r="F928" s="10">
        <f t="shared" ref="F928:O928" si="107">F934</f>
        <v>10202.700000000001</v>
      </c>
      <c r="G928" s="10">
        <f t="shared" si="107"/>
        <v>8947.7999999999993</v>
      </c>
      <c r="H928" s="10">
        <f t="shared" si="107"/>
        <v>8700</v>
      </c>
      <c r="I928" s="10">
        <f t="shared" si="107"/>
        <v>8510.2999999999993</v>
      </c>
      <c r="J928" s="10">
        <f t="shared" si="107"/>
        <v>10000</v>
      </c>
      <c r="K928" s="10">
        <f t="shared" si="107"/>
        <v>2568.4</v>
      </c>
      <c r="L928" s="15">
        <f t="shared" si="107"/>
        <v>10000</v>
      </c>
      <c r="M928" s="10">
        <f t="shared" si="107"/>
        <v>10000</v>
      </c>
      <c r="N928" s="10">
        <f t="shared" si="107"/>
        <v>10000</v>
      </c>
      <c r="O928" s="10">
        <f t="shared" si="107"/>
        <v>10000</v>
      </c>
      <c r="P928" s="24" t="e">
        <f>L928-#REF!</f>
        <v>#REF!</v>
      </c>
      <c r="Q928" s="1" t="e">
        <f>P928-'ВЕРНАЯ на АВГУСТ'!P928</f>
        <v>#REF!</v>
      </c>
    </row>
    <row r="929" spans="1:17">
      <c r="A929" s="268"/>
      <c r="B929" s="266"/>
      <c r="C929" s="9" t="s">
        <v>7</v>
      </c>
      <c r="D929" s="10">
        <f t="shared" si="104"/>
        <v>96247.200000000012</v>
      </c>
      <c r="E929" s="10">
        <f t="shared" ref="E929:O932" si="108">E935</f>
        <v>7318</v>
      </c>
      <c r="F929" s="10">
        <f t="shared" si="108"/>
        <v>10202.700000000001</v>
      </c>
      <c r="G929" s="10">
        <f t="shared" si="108"/>
        <v>8947.7999999999993</v>
      </c>
      <c r="H929" s="10">
        <f t="shared" si="108"/>
        <v>8700</v>
      </c>
      <c r="I929" s="10">
        <f t="shared" si="108"/>
        <v>8510.2999999999993</v>
      </c>
      <c r="J929" s="10">
        <f t="shared" si="108"/>
        <v>10000</v>
      </c>
      <c r="K929" s="10">
        <f t="shared" si="108"/>
        <v>2568.4</v>
      </c>
      <c r="L929" s="15">
        <f t="shared" si="108"/>
        <v>10000</v>
      </c>
      <c r="M929" s="10">
        <f t="shared" si="108"/>
        <v>10000</v>
      </c>
      <c r="N929" s="10">
        <f t="shared" si="108"/>
        <v>10000</v>
      </c>
      <c r="O929" s="10">
        <f t="shared" si="108"/>
        <v>10000</v>
      </c>
      <c r="P929" s="24" t="e">
        <f>L929-#REF!</f>
        <v>#REF!</v>
      </c>
      <c r="Q929" s="1" t="e">
        <f>P929-'ВЕРНАЯ на АВГУСТ'!P929</f>
        <v>#REF!</v>
      </c>
    </row>
    <row r="930" spans="1:17" ht="24">
      <c r="A930" s="268"/>
      <c r="B930" s="266"/>
      <c r="C930" s="9" t="s">
        <v>8</v>
      </c>
      <c r="D930" s="10">
        <f t="shared" si="104"/>
        <v>0</v>
      </c>
      <c r="E930" s="10">
        <f t="shared" si="108"/>
        <v>0</v>
      </c>
      <c r="F930" s="10">
        <f t="shared" si="108"/>
        <v>0</v>
      </c>
      <c r="G930" s="10">
        <f t="shared" si="108"/>
        <v>0</v>
      </c>
      <c r="H930" s="10">
        <f t="shared" si="108"/>
        <v>0</v>
      </c>
      <c r="I930" s="10">
        <f t="shared" si="108"/>
        <v>0</v>
      </c>
      <c r="J930" s="10">
        <f t="shared" si="108"/>
        <v>0</v>
      </c>
      <c r="K930" s="10">
        <f t="shared" si="108"/>
        <v>0</v>
      </c>
      <c r="L930" s="15">
        <f t="shared" si="108"/>
        <v>0</v>
      </c>
      <c r="M930" s="10">
        <f t="shared" si="108"/>
        <v>0</v>
      </c>
      <c r="N930" s="10">
        <f t="shared" si="108"/>
        <v>0</v>
      </c>
      <c r="O930" s="10">
        <f t="shared" si="108"/>
        <v>0</v>
      </c>
      <c r="P930" s="12" t="e">
        <f>L930-#REF!</f>
        <v>#REF!</v>
      </c>
      <c r="Q930" s="1" t="e">
        <f>P930-'ВЕРНАЯ на АВГУСТ'!P930</f>
        <v>#REF!</v>
      </c>
    </row>
    <row r="931" spans="1:17" ht="24">
      <c r="A931" s="268"/>
      <c r="B931" s="266"/>
      <c r="C931" s="9" t="s">
        <v>9</v>
      </c>
      <c r="D931" s="10">
        <f t="shared" si="104"/>
        <v>0</v>
      </c>
      <c r="E931" s="10">
        <f t="shared" si="108"/>
        <v>0</v>
      </c>
      <c r="F931" s="10">
        <f t="shared" si="108"/>
        <v>0</v>
      </c>
      <c r="G931" s="10">
        <f t="shared" si="108"/>
        <v>0</v>
      </c>
      <c r="H931" s="10">
        <f t="shared" si="108"/>
        <v>0</v>
      </c>
      <c r="I931" s="10">
        <f t="shared" si="108"/>
        <v>0</v>
      </c>
      <c r="J931" s="10">
        <f t="shared" si="108"/>
        <v>0</v>
      </c>
      <c r="K931" s="10">
        <f t="shared" si="108"/>
        <v>0</v>
      </c>
      <c r="L931" s="15">
        <f t="shared" si="108"/>
        <v>0</v>
      </c>
      <c r="M931" s="10">
        <f t="shared" si="108"/>
        <v>0</v>
      </c>
      <c r="N931" s="10">
        <f t="shared" si="108"/>
        <v>0</v>
      </c>
      <c r="O931" s="10">
        <f t="shared" si="108"/>
        <v>0</v>
      </c>
      <c r="P931" s="12" t="e">
        <f>L931-#REF!</f>
        <v>#REF!</v>
      </c>
      <c r="Q931" s="1" t="e">
        <f>P931-'ВЕРНАЯ на АВГУСТ'!P931</f>
        <v>#REF!</v>
      </c>
    </row>
    <row r="932" spans="1:17" ht="36">
      <c r="A932" s="268"/>
      <c r="B932" s="266"/>
      <c r="C932" s="9" t="s">
        <v>10</v>
      </c>
      <c r="D932" s="10">
        <f t="shared" si="104"/>
        <v>0</v>
      </c>
      <c r="E932" s="10">
        <f t="shared" si="108"/>
        <v>0</v>
      </c>
      <c r="F932" s="10">
        <f t="shared" si="108"/>
        <v>0</v>
      </c>
      <c r="G932" s="10">
        <f t="shared" si="108"/>
        <v>0</v>
      </c>
      <c r="H932" s="10">
        <f t="shared" si="108"/>
        <v>0</v>
      </c>
      <c r="I932" s="10">
        <f t="shared" si="108"/>
        <v>0</v>
      </c>
      <c r="J932" s="10">
        <f t="shared" si="108"/>
        <v>0</v>
      </c>
      <c r="K932" s="10">
        <f t="shared" si="108"/>
        <v>0</v>
      </c>
      <c r="L932" s="15">
        <f t="shared" si="108"/>
        <v>0</v>
      </c>
      <c r="M932" s="10">
        <f t="shared" si="108"/>
        <v>0</v>
      </c>
      <c r="N932" s="10">
        <f t="shared" si="108"/>
        <v>0</v>
      </c>
      <c r="O932" s="10">
        <f t="shared" si="108"/>
        <v>0</v>
      </c>
      <c r="P932" s="12" t="e">
        <f>L932-#REF!</f>
        <v>#REF!</v>
      </c>
      <c r="Q932" s="1" t="e">
        <f>P932-'ВЕРНАЯ на АВГУСТ'!P932</f>
        <v>#REF!</v>
      </c>
    </row>
    <row r="933" spans="1:17">
      <c r="A933" s="11"/>
      <c r="B933" s="9"/>
      <c r="C933" s="9"/>
      <c r="D933" s="10">
        <f t="shared" si="104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  <c r="Q933" s="1" t="e">
        <f>P933-'ВЕРНАЯ на АВГУСТ'!P933</f>
        <v>#REF!</v>
      </c>
    </row>
    <row r="934" spans="1:17">
      <c r="A934" s="266" t="s">
        <v>139</v>
      </c>
      <c r="B934" s="266" t="s">
        <v>13</v>
      </c>
      <c r="C934" s="9" t="s">
        <v>6</v>
      </c>
      <c r="D934" s="20">
        <f t="shared" si="104"/>
        <v>96247.200000000012</v>
      </c>
      <c r="E934" s="10">
        <f>E935+E936+E937+E938</f>
        <v>7318</v>
      </c>
      <c r="F934" s="10">
        <f t="shared" ref="F934:O934" si="109">F935+F936+F937+F938</f>
        <v>10202.700000000001</v>
      </c>
      <c r="G934" s="10">
        <f t="shared" si="109"/>
        <v>8947.7999999999993</v>
      </c>
      <c r="H934" s="10">
        <f t="shared" si="109"/>
        <v>8700</v>
      </c>
      <c r="I934" s="10">
        <f t="shared" si="109"/>
        <v>8510.2999999999993</v>
      </c>
      <c r="J934" s="10">
        <f t="shared" si="109"/>
        <v>10000</v>
      </c>
      <c r="K934" s="10">
        <f t="shared" si="109"/>
        <v>2568.4</v>
      </c>
      <c r="L934" s="20">
        <f t="shared" si="109"/>
        <v>10000</v>
      </c>
      <c r="M934" s="10">
        <f t="shared" si="109"/>
        <v>10000</v>
      </c>
      <c r="N934" s="10">
        <f t="shared" si="109"/>
        <v>10000</v>
      </c>
      <c r="O934" s="10">
        <f t="shared" si="109"/>
        <v>10000</v>
      </c>
      <c r="P934" s="24" t="e">
        <f>L934-#REF!</f>
        <v>#REF!</v>
      </c>
      <c r="Q934" s="1" t="e">
        <f>P934-'ВЕРНАЯ на АВГУСТ'!P934</f>
        <v>#REF!</v>
      </c>
    </row>
    <row r="935" spans="1:17">
      <c r="A935" s="266"/>
      <c r="B935" s="266"/>
      <c r="C935" s="9" t="s">
        <v>7</v>
      </c>
      <c r="D935" s="20">
        <f t="shared" si="104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</f>
        <v>10000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  <c r="Q935" s="1" t="e">
        <f>P935-'ВЕРНАЯ на АВГУСТ'!P935</f>
        <v>#REF!</v>
      </c>
    </row>
    <row r="936" spans="1:17" ht="24">
      <c r="A936" s="266"/>
      <c r="B936" s="266"/>
      <c r="C936" s="9" t="s">
        <v>8</v>
      </c>
      <c r="D936" s="10">
        <f t="shared" si="104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  <c r="Q936" s="1" t="e">
        <f>P936-'ВЕРНАЯ на АВГУСТ'!P936</f>
        <v>#REF!</v>
      </c>
    </row>
    <row r="937" spans="1:17" ht="24">
      <c r="A937" s="266"/>
      <c r="B937" s="266"/>
      <c r="C937" s="9" t="s">
        <v>9</v>
      </c>
      <c r="D937" s="10">
        <f t="shared" si="104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  <c r="Q937" s="1" t="e">
        <f>P937-'ВЕРНАЯ на АВГУСТ'!P937</f>
        <v>#REF!</v>
      </c>
    </row>
    <row r="938" spans="1:17" ht="36">
      <c r="A938" s="266"/>
      <c r="B938" s="266"/>
      <c r="C938" s="9" t="s">
        <v>10</v>
      </c>
      <c r="D938" s="10">
        <f t="shared" si="104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  <c r="Q938" s="1" t="e">
        <f>P938-'ВЕРНАЯ на АВГУСТ'!P938</f>
        <v>#REF!</v>
      </c>
    </row>
    <row r="939" spans="1:17">
      <c r="A939" s="9"/>
      <c r="B939" s="9"/>
      <c r="C939" s="9"/>
      <c r="D939" s="10">
        <f t="shared" si="104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  <c r="Q939" s="1" t="e">
        <f>P939-'ВЕРНАЯ на АВГУСТ'!P939</f>
        <v>#REF!</v>
      </c>
    </row>
    <row r="940" spans="1:17">
      <c r="A940" s="268" t="s">
        <v>140</v>
      </c>
      <c r="B940" s="266"/>
      <c r="C940" s="9" t="s">
        <v>6</v>
      </c>
      <c r="D940" s="10">
        <f t="shared" si="104"/>
        <v>25979.600000000002</v>
      </c>
      <c r="E940" s="10">
        <f>SUM(E941:E944)</f>
        <v>819.4</v>
      </c>
      <c r="F940" s="10">
        <f t="shared" ref="F940:O940" si="110">SUM(F941:F944)</f>
        <v>715.6</v>
      </c>
      <c r="G940" s="10">
        <f t="shared" si="110"/>
        <v>837.5</v>
      </c>
      <c r="H940" s="10">
        <f t="shared" si="110"/>
        <v>11315.9</v>
      </c>
      <c r="I940" s="10">
        <f t="shared" si="110"/>
        <v>5225.5</v>
      </c>
      <c r="J940" s="10">
        <f t="shared" si="110"/>
        <v>2679.5</v>
      </c>
      <c r="K940" s="10">
        <f t="shared" si="110"/>
        <v>2458.9</v>
      </c>
      <c r="L940" s="15">
        <f t="shared" si="110"/>
        <v>1927.3</v>
      </c>
      <c r="M940" s="10">
        <f t="shared" si="110"/>
        <v>0</v>
      </c>
      <c r="N940" s="10">
        <f t="shared" si="110"/>
        <v>0</v>
      </c>
      <c r="O940" s="10">
        <f t="shared" si="110"/>
        <v>0</v>
      </c>
      <c r="P940" s="12" t="e">
        <f>L940-#REF!</f>
        <v>#REF!</v>
      </c>
      <c r="Q940" s="1" t="e">
        <f>P940-'ВЕРНАЯ на АВГУСТ'!P940</f>
        <v>#REF!</v>
      </c>
    </row>
    <row r="941" spans="1:17">
      <c r="A941" s="268"/>
      <c r="B941" s="266"/>
      <c r="C941" s="9" t="s">
        <v>7</v>
      </c>
      <c r="D941" s="10">
        <f t="shared" si="104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  <c r="Q941" s="1" t="e">
        <f>P941-'ВЕРНАЯ на АВГУСТ'!P941</f>
        <v>#REF!</v>
      </c>
    </row>
    <row r="942" spans="1:17" ht="24">
      <c r="A942" s="268"/>
      <c r="B942" s="266"/>
      <c r="C942" s="9" t="s">
        <v>8</v>
      </c>
      <c r="D942" s="10">
        <f t="shared" si="104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  <c r="Q942" s="1" t="e">
        <f>P942-'ВЕРНАЯ на АВГУСТ'!P942</f>
        <v>#REF!</v>
      </c>
    </row>
    <row r="943" spans="1:17" ht="24">
      <c r="A943" s="268"/>
      <c r="B943" s="266"/>
      <c r="C943" s="9" t="s">
        <v>9</v>
      </c>
      <c r="D943" s="10">
        <f t="shared" si="104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  <c r="Q943" s="1" t="e">
        <f>P943-'ВЕРНАЯ на АВГУСТ'!P943</f>
        <v>#REF!</v>
      </c>
    </row>
    <row r="944" spans="1:17" ht="36">
      <c r="A944" s="268"/>
      <c r="B944" s="266"/>
      <c r="C944" s="9" t="s">
        <v>10</v>
      </c>
      <c r="D944" s="10">
        <f t="shared" ref="D944:D1007" si="111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  <c r="Q944" s="1" t="e">
        <f>P944-'ВЕРНАЯ на АВГУСТ'!P944</f>
        <v>#REF!</v>
      </c>
    </row>
    <row r="945" spans="1:17">
      <c r="A945" s="11"/>
      <c r="B945" s="9"/>
      <c r="C945" s="9"/>
      <c r="D945" s="10">
        <f t="shared" si="111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  <c r="Q945" s="1" t="e">
        <f>P945-'ВЕРНАЯ на АВГУСТ'!P945</f>
        <v>#REF!</v>
      </c>
    </row>
    <row r="946" spans="1:17">
      <c r="A946" s="266" t="s">
        <v>141</v>
      </c>
      <c r="B946" s="266" t="s">
        <v>142</v>
      </c>
      <c r="C946" s="9" t="s">
        <v>6</v>
      </c>
      <c r="D946" s="10">
        <f t="shared" si="111"/>
        <v>2873.3</v>
      </c>
      <c r="E946" s="10">
        <f>SUM(E947:E950)</f>
        <v>60</v>
      </c>
      <c r="F946" s="10">
        <f t="shared" ref="F946:O946" si="112">SUM(F947:F950)</f>
        <v>0</v>
      </c>
      <c r="G946" s="10">
        <f t="shared" si="112"/>
        <v>0</v>
      </c>
      <c r="H946" s="10">
        <f t="shared" si="112"/>
        <v>1547.6</v>
      </c>
      <c r="I946" s="10">
        <f t="shared" si="112"/>
        <v>300</v>
      </c>
      <c r="J946" s="10">
        <f t="shared" si="112"/>
        <v>329.5</v>
      </c>
      <c r="K946" s="10">
        <f t="shared" si="112"/>
        <v>308.89999999999998</v>
      </c>
      <c r="L946" s="15">
        <f t="shared" si="112"/>
        <v>327.3</v>
      </c>
      <c r="M946" s="10">
        <f t="shared" si="112"/>
        <v>0</v>
      </c>
      <c r="N946" s="10">
        <f t="shared" si="112"/>
        <v>0</v>
      </c>
      <c r="O946" s="10">
        <f t="shared" si="112"/>
        <v>0</v>
      </c>
      <c r="P946" s="12" t="e">
        <f>L946-#REF!</f>
        <v>#REF!</v>
      </c>
      <c r="Q946" s="1" t="e">
        <f>P946-'ВЕРНАЯ на АВГУСТ'!P946</f>
        <v>#REF!</v>
      </c>
    </row>
    <row r="947" spans="1:17">
      <c r="A947" s="266"/>
      <c r="B947" s="266"/>
      <c r="C947" s="9" t="s">
        <v>7</v>
      </c>
      <c r="D947" s="10">
        <f t="shared" si="111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  <c r="Q947" s="1" t="e">
        <f>P947-'ВЕРНАЯ на АВГУСТ'!P947</f>
        <v>#REF!</v>
      </c>
    </row>
    <row r="948" spans="1:17" ht="24">
      <c r="A948" s="266"/>
      <c r="B948" s="266"/>
      <c r="C948" s="9" t="s">
        <v>8</v>
      </c>
      <c r="D948" s="10">
        <f t="shared" si="111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  <c r="Q948" s="1" t="e">
        <f>P948-'ВЕРНАЯ на АВГУСТ'!P948</f>
        <v>#REF!</v>
      </c>
    </row>
    <row r="949" spans="1:17" ht="24">
      <c r="A949" s="266"/>
      <c r="B949" s="266"/>
      <c r="C949" s="9" t="s">
        <v>9</v>
      </c>
      <c r="D949" s="10">
        <f t="shared" si="111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  <c r="Q949" s="1" t="e">
        <f>P949-'ВЕРНАЯ на АВГУСТ'!P949</f>
        <v>#REF!</v>
      </c>
    </row>
    <row r="950" spans="1:17" ht="90" customHeight="1">
      <c r="A950" s="266"/>
      <c r="B950" s="266"/>
      <c r="C950" s="9" t="s">
        <v>10</v>
      </c>
      <c r="D950" s="10">
        <f t="shared" si="111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  <c r="Q950" s="1" t="e">
        <f>P950-'ВЕРНАЯ на АВГУСТ'!P950</f>
        <v>#REF!</v>
      </c>
    </row>
    <row r="951" spans="1:17">
      <c r="A951" s="9"/>
      <c r="B951" s="9"/>
      <c r="C951" s="9"/>
      <c r="D951" s="10">
        <f t="shared" si="111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  <c r="Q951" s="1" t="e">
        <f>P951-'ВЕРНАЯ на АВГУСТ'!P951</f>
        <v>#REF!</v>
      </c>
    </row>
    <row r="952" spans="1:17">
      <c r="A952" s="266" t="s">
        <v>143</v>
      </c>
      <c r="B952" s="266" t="s">
        <v>144</v>
      </c>
      <c r="C952" s="9" t="s">
        <v>6</v>
      </c>
      <c r="D952" s="10">
        <f t="shared" si="111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  <c r="Q952" s="1" t="e">
        <f>P952-'ВЕРНАЯ на АВГУСТ'!P952</f>
        <v>#REF!</v>
      </c>
    </row>
    <row r="953" spans="1:17">
      <c r="A953" s="266"/>
      <c r="B953" s="266"/>
      <c r="C953" s="9" t="s">
        <v>7</v>
      </c>
      <c r="D953" s="10">
        <f t="shared" si="111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  <c r="Q953" s="1" t="e">
        <f>P953-'ВЕРНАЯ на АВГУСТ'!P953</f>
        <v>#REF!</v>
      </c>
    </row>
    <row r="954" spans="1:17" ht="24">
      <c r="A954" s="266"/>
      <c r="B954" s="266"/>
      <c r="C954" s="9" t="s">
        <v>8</v>
      </c>
      <c r="D954" s="10">
        <f t="shared" si="111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  <c r="Q954" s="1" t="e">
        <f>P954-'ВЕРНАЯ на АВГУСТ'!P954</f>
        <v>#REF!</v>
      </c>
    </row>
    <row r="955" spans="1:17" ht="24">
      <c r="A955" s="266"/>
      <c r="B955" s="266"/>
      <c r="C955" s="9" t="s">
        <v>9</v>
      </c>
      <c r="D955" s="10">
        <f t="shared" si="111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  <c r="Q955" s="1" t="e">
        <f>P955-'ВЕРНАЯ на АВГУСТ'!P955</f>
        <v>#REF!</v>
      </c>
    </row>
    <row r="956" spans="1:17" ht="36">
      <c r="A956" s="266"/>
      <c r="B956" s="266"/>
      <c r="C956" s="9" t="s">
        <v>10</v>
      </c>
      <c r="D956" s="10">
        <f t="shared" si="111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  <c r="Q956" s="1" t="e">
        <f>P956-'ВЕРНАЯ на АВГУСТ'!P956</f>
        <v>#REF!</v>
      </c>
    </row>
    <row r="957" spans="1:17">
      <c r="A957" s="9"/>
      <c r="B957" s="9"/>
      <c r="C957" s="9"/>
      <c r="D957" s="10">
        <f t="shared" si="111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  <c r="Q957" s="1" t="e">
        <f>P957-'ВЕРНАЯ на АВГУСТ'!P957</f>
        <v>#REF!</v>
      </c>
    </row>
    <row r="958" spans="1:17">
      <c r="A958" s="266" t="s">
        <v>145</v>
      </c>
      <c r="B958" s="266" t="s">
        <v>146</v>
      </c>
      <c r="C958" s="9" t="s">
        <v>6</v>
      </c>
      <c r="D958" s="10">
        <f t="shared" si="111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  <c r="Q958" s="1" t="e">
        <f>P958-'ВЕРНАЯ на АВГУСТ'!P958</f>
        <v>#REF!</v>
      </c>
    </row>
    <row r="959" spans="1:17">
      <c r="A959" s="266"/>
      <c r="B959" s="266"/>
      <c r="C959" s="9" t="s">
        <v>7</v>
      </c>
      <c r="D959" s="10">
        <f t="shared" si="111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  <c r="Q959" s="1" t="e">
        <f>P959-'ВЕРНАЯ на АВГУСТ'!P959</f>
        <v>#REF!</v>
      </c>
    </row>
    <row r="960" spans="1:17" ht="24">
      <c r="A960" s="266"/>
      <c r="B960" s="266"/>
      <c r="C960" s="9" t="s">
        <v>8</v>
      </c>
      <c r="D960" s="10">
        <f t="shared" si="111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  <c r="Q960" s="1" t="e">
        <f>P960-'ВЕРНАЯ на АВГУСТ'!P960</f>
        <v>#REF!</v>
      </c>
    </row>
    <row r="961" spans="1:17" ht="24">
      <c r="A961" s="266"/>
      <c r="B961" s="266"/>
      <c r="C961" s="9" t="s">
        <v>9</v>
      </c>
      <c r="D961" s="10">
        <f t="shared" si="111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  <c r="Q961" s="1" t="e">
        <f>P961-'ВЕРНАЯ на АВГУСТ'!P961</f>
        <v>#REF!</v>
      </c>
    </row>
    <row r="962" spans="1:17" ht="36">
      <c r="A962" s="266"/>
      <c r="B962" s="266"/>
      <c r="C962" s="9" t="s">
        <v>10</v>
      </c>
      <c r="D962" s="10">
        <f t="shared" si="111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  <c r="Q962" s="1" t="e">
        <f>P962-'ВЕРНАЯ на АВГУСТ'!P962</f>
        <v>#REF!</v>
      </c>
    </row>
    <row r="963" spans="1:17">
      <c r="A963" s="9"/>
      <c r="B963" s="9"/>
      <c r="C963" s="9"/>
      <c r="D963" s="10">
        <f t="shared" si="111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  <c r="Q963" s="1" t="e">
        <f>P963-'ВЕРНАЯ на АВГУСТ'!P963</f>
        <v>#REF!</v>
      </c>
    </row>
    <row r="964" spans="1:17">
      <c r="A964" s="266" t="s">
        <v>147</v>
      </c>
      <c r="B964" s="266" t="s">
        <v>148</v>
      </c>
      <c r="C964" s="9" t="s">
        <v>6</v>
      </c>
      <c r="D964" s="10">
        <f t="shared" si="111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  <c r="Q964" s="1" t="e">
        <f>P964-'ВЕРНАЯ на АВГУСТ'!P964</f>
        <v>#REF!</v>
      </c>
    </row>
    <row r="965" spans="1:17">
      <c r="A965" s="266"/>
      <c r="B965" s="266"/>
      <c r="C965" s="9" t="s">
        <v>7</v>
      </c>
      <c r="D965" s="10">
        <f t="shared" si="111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  <c r="Q965" s="1" t="e">
        <f>P965-'ВЕРНАЯ на АВГУСТ'!P965</f>
        <v>#REF!</v>
      </c>
    </row>
    <row r="966" spans="1:17" ht="24">
      <c r="A966" s="266"/>
      <c r="B966" s="266"/>
      <c r="C966" s="9" t="s">
        <v>8</v>
      </c>
      <c r="D966" s="10">
        <f t="shared" si="111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  <c r="Q966" s="1" t="e">
        <f>P966-'ВЕРНАЯ на АВГУСТ'!P966</f>
        <v>#REF!</v>
      </c>
    </row>
    <row r="967" spans="1:17" ht="24">
      <c r="A967" s="266"/>
      <c r="B967" s="266"/>
      <c r="C967" s="9" t="s">
        <v>9</v>
      </c>
      <c r="D967" s="10">
        <f t="shared" si="111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  <c r="Q967" s="1" t="e">
        <f>P967-'ВЕРНАЯ на АВГУСТ'!P967</f>
        <v>#REF!</v>
      </c>
    </row>
    <row r="968" spans="1:17" ht="53.25" customHeight="1">
      <c r="A968" s="266"/>
      <c r="B968" s="266"/>
      <c r="C968" s="9" t="s">
        <v>10</v>
      </c>
      <c r="D968" s="10">
        <f t="shared" si="111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  <c r="Q968" s="1" t="e">
        <f>P968-'ВЕРНАЯ на АВГУСТ'!P968</f>
        <v>#REF!</v>
      </c>
    </row>
    <row r="969" spans="1:17">
      <c r="A969" s="9"/>
      <c r="B969" s="9"/>
      <c r="C969" s="9"/>
      <c r="D969" s="10">
        <f t="shared" si="111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  <c r="Q969" s="1" t="e">
        <f>P969-'ВЕРНАЯ на АВГУСТ'!P969</f>
        <v>#REF!</v>
      </c>
    </row>
    <row r="970" spans="1:17">
      <c r="A970" s="266" t="s">
        <v>149</v>
      </c>
      <c r="B970" s="266" t="s">
        <v>150</v>
      </c>
      <c r="C970" s="9" t="s">
        <v>6</v>
      </c>
      <c r="D970" s="10">
        <f t="shared" si="111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  <c r="Q970" s="1" t="e">
        <f>P970-'ВЕРНАЯ на АВГУСТ'!P970</f>
        <v>#REF!</v>
      </c>
    </row>
    <row r="971" spans="1:17">
      <c r="A971" s="266"/>
      <c r="B971" s="266"/>
      <c r="C971" s="9" t="s">
        <v>7</v>
      </c>
      <c r="D971" s="10">
        <f t="shared" si="111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  <c r="Q971" s="1" t="e">
        <f>P971-'ВЕРНАЯ на АВГУСТ'!P971</f>
        <v>#REF!</v>
      </c>
    </row>
    <row r="972" spans="1:17" ht="24">
      <c r="A972" s="266"/>
      <c r="B972" s="266"/>
      <c r="C972" s="9" t="s">
        <v>8</v>
      </c>
      <c r="D972" s="10">
        <f t="shared" si="111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  <c r="Q972" s="1" t="e">
        <f>P972-'ВЕРНАЯ на АВГУСТ'!P972</f>
        <v>#REF!</v>
      </c>
    </row>
    <row r="973" spans="1:17" ht="24">
      <c r="A973" s="266"/>
      <c r="B973" s="266"/>
      <c r="C973" s="9" t="s">
        <v>9</v>
      </c>
      <c r="D973" s="10">
        <f t="shared" si="111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  <c r="Q973" s="1" t="e">
        <f>P973-'ВЕРНАЯ на АВГУСТ'!P973</f>
        <v>#REF!</v>
      </c>
    </row>
    <row r="974" spans="1:17" ht="81.75" customHeight="1">
      <c r="A974" s="266"/>
      <c r="B974" s="266"/>
      <c r="C974" s="9" t="s">
        <v>10</v>
      </c>
      <c r="D974" s="10">
        <f t="shared" si="111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  <c r="Q974" s="1" t="e">
        <f>P974-'ВЕРНАЯ на АВГУСТ'!P974</f>
        <v>#REF!</v>
      </c>
    </row>
    <row r="975" spans="1:17">
      <c r="A975" s="9"/>
      <c r="B975" s="9"/>
      <c r="C975" s="9"/>
      <c r="D975" s="10">
        <f t="shared" si="111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  <c r="Q975" s="1" t="e">
        <f>P975-'ВЕРНАЯ на АВГУСТ'!P975</f>
        <v>#REF!</v>
      </c>
    </row>
    <row r="976" spans="1:17">
      <c r="A976" s="266" t="s">
        <v>151</v>
      </c>
      <c r="B976" s="266" t="s">
        <v>152</v>
      </c>
      <c r="C976" s="9" t="s">
        <v>6</v>
      </c>
      <c r="D976" s="10">
        <f t="shared" si="111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  <c r="Q976" s="1" t="e">
        <f>P976-'ВЕРНАЯ на АВГУСТ'!P976</f>
        <v>#REF!</v>
      </c>
    </row>
    <row r="977" spans="1:17">
      <c r="A977" s="266"/>
      <c r="B977" s="266"/>
      <c r="C977" s="9" t="s">
        <v>7</v>
      </c>
      <c r="D977" s="10">
        <f t="shared" si="111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  <c r="Q977" s="1" t="e">
        <f>P977-'ВЕРНАЯ на АВГУСТ'!P977</f>
        <v>#REF!</v>
      </c>
    </row>
    <row r="978" spans="1:17" ht="24">
      <c r="A978" s="266"/>
      <c r="B978" s="266"/>
      <c r="C978" s="9" t="s">
        <v>8</v>
      </c>
      <c r="D978" s="10">
        <f t="shared" si="111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  <c r="Q978" s="1" t="e">
        <f>P978-'ВЕРНАЯ на АВГУСТ'!P978</f>
        <v>#REF!</v>
      </c>
    </row>
    <row r="979" spans="1:17" ht="24">
      <c r="A979" s="266"/>
      <c r="B979" s="266"/>
      <c r="C979" s="9" t="s">
        <v>9</v>
      </c>
      <c r="D979" s="10">
        <f t="shared" si="111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  <c r="Q979" s="1" t="e">
        <f>P979-'ВЕРНАЯ на АВГУСТ'!P979</f>
        <v>#REF!</v>
      </c>
    </row>
    <row r="980" spans="1:17" ht="36">
      <c r="A980" s="266"/>
      <c r="B980" s="266"/>
      <c r="C980" s="9" t="s">
        <v>10</v>
      </c>
      <c r="D980" s="10">
        <f t="shared" si="111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  <c r="Q980" s="1" t="e">
        <f>P980-'ВЕРНАЯ на АВГУСТ'!P980</f>
        <v>#REF!</v>
      </c>
    </row>
    <row r="981" spans="1:17">
      <c r="A981" s="9"/>
      <c r="B981" s="9"/>
      <c r="C981" s="9"/>
      <c r="D981" s="10">
        <f t="shared" si="111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  <c r="Q981" s="1" t="e">
        <f>P981-'ВЕРНАЯ на АВГУСТ'!P981</f>
        <v>#REF!</v>
      </c>
    </row>
    <row r="982" spans="1:17">
      <c r="A982" s="266" t="s">
        <v>153</v>
      </c>
      <c r="B982" s="266" t="s">
        <v>154</v>
      </c>
      <c r="C982" s="9" t="s">
        <v>6</v>
      </c>
      <c r="D982" s="10">
        <f t="shared" si="111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  <c r="Q982" s="1" t="e">
        <f>P982-'ВЕРНАЯ на АВГУСТ'!P982</f>
        <v>#REF!</v>
      </c>
    </row>
    <row r="983" spans="1:17">
      <c r="A983" s="266"/>
      <c r="B983" s="266"/>
      <c r="C983" s="9" t="s">
        <v>7</v>
      </c>
      <c r="D983" s="10">
        <f t="shared" si="111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  <c r="Q983" s="1" t="e">
        <f>P983-'ВЕРНАЯ на АВГУСТ'!P983</f>
        <v>#REF!</v>
      </c>
    </row>
    <row r="984" spans="1:17" ht="24">
      <c r="A984" s="266"/>
      <c r="B984" s="266"/>
      <c r="C984" s="9" t="s">
        <v>8</v>
      </c>
      <c r="D984" s="10">
        <f t="shared" si="111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  <c r="Q984" s="1" t="e">
        <f>P984-'ВЕРНАЯ на АВГУСТ'!P984</f>
        <v>#REF!</v>
      </c>
    </row>
    <row r="985" spans="1:17" ht="24">
      <c r="A985" s="266"/>
      <c r="B985" s="266"/>
      <c r="C985" s="9" t="s">
        <v>9</v>
      </c>
      <c r="D985" s="10">
        <f t="shared" si="111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  <c r="Q985" s="1" t="e">
        <f>P985-'ВЕРНАЯ на АВГУСТ'!P985</f>
        <v>#REF!</v>
      </c>
    </row>
    <row r="986" spans="1:17" ht="61.5" customHeight="1">
      <c r="A986" s="266"/>
      <c r="B986" s="266"/>
      <c r="C986" s="9" t="s">
        <v>10</v>
      </c>
      <c r="D986" s="10">
        <f t="shared" si="111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  <c r="Q986" s="1" t="e">
        <f>P986-'ВЕРНАЯ на АВГУСТ'!P986</f>
        <v>#REF!</v>
      </c>
    </row>
    <row r="987" spans="1:17">
      <c r="A987" s="9"/>
      <c r="B987" s="9"/>
      <c r="C987" s="9"/>
      <c r="D987" s="10">
        <f t="shared" si="111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  <c r="Q987" s="1" t="e">
        <f>P987-'ВЕРНАЯ на АВГУСТ'!P987</f>
        <v>#REF!</v>
      </c>
    </row>
    <row r="988" spans="1:17">
      <c r="A988" s="266" t="s">
        <v>155</v>
      </c>
      <c r="B988" s="266" t="s">
        <v>156</v>
      </c>
      <c r="C988" s="9" t="s">
        <v>6</v>
      </c>
      <c r="D988" s="10">
        <f t="shared" si="111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  <c r="Q988" s="1" t="e">
        <f>P988-'ВЕРНАЯ на АВГУСТ'!P988</f>
        <v>#REF!</v>
      </c>
    </row>
    <row r="989" spans="1:17">
      <c r="A989" s="266"/>
      <c r="B989" s="266"/>
      <c r="C989" s="9" t="s">
        <v>7</v>
      </c>
      <c r="D989" s="10">
        <f t="shared" si="111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  <c r="Q989" s="1" t="e">
        <f>P989-'ВЕРНАЯ на АВГУСТ'!P989</f>
        <v>#REF!</v>
      </c>
    </row>
    <row r="990" spans="1:17" ht="24">
      <c r="A990" s="266"/>
      <c r="B990" s="266"/>
      <c r="C990" s="9" t="s">
        <v>8</v>
      </c>
      <c r="D990" s="10">
        <f t="shared" si="111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  <c r="Q990" s="1" t="e">
        <f>P990-'ВЕРНАЯ на АВГУСТ'!P990</f>
        <v>#REF!</v>
      </c>
    </row>
    <row r="991" spans="1:17" ht="24">
      <c r="A991" s="266"/>
      <c r="B991" s="266"/>
      <c r="C991" s="9" t="s">
        <v>9</v>
      </c>
      <c r="D991" s="10">
        <f t="shared" si="111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  <c r="Q991" s="1" t="e">
        <f>P991-'ВЕРНАЯ на АВГУСТ'!P991</f>
        <v>#REF!</v>
      </c>
    </row>
    <row r="992" spans="1:17" ht="48.75" customHeight="1">
      <c r="A992" s="266"/>
      <c r="B992" s="266"/>
      <c r="C992" s="9" t="s">
        <v>10</v>
      </c>
      <c r="D992" s="10">
        <f t="shared" si="111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  <c r="Q992" s="1" t="e">
        <f>P992-'ВЕРНАЯ на АВГУСТ'!P992</f>
        <v>#REF!</v>
      </c>
    </row>
    <row r="993" spans="1:17">
      <c r="A993" s="9"/>
      <c r="B993" s="9"/>
      <c r="C993" s="9"/>
      <c r="D993" s="10">
        <f t="shared" si="111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  <c r="Q993" s="1" t="e">
        <f>P993-'ВЕРНАЯ на АВГУСТ'!P993</f>
        <v>#REF!</v>
      </c>
    </row>
    <row r="994" spans="1:17">
      <c r="A994" s="266" t="s">
        <v>157</v>
      </c>
      <c r="B994" s="266" t="s">
        <v>158</v>
      </c>
      <c r="C994" s="9" t="s">
        <v>6</v>
      </c>
      <c r="D994" s="10">
        <f t="shared" si="111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  <c r="Q994" s="1" t="e">
        <f>P994-'ВЕРНАЯ на АВГУСТ'!P994</f>
        <v>#REF!</v>
      </c>
    </row>
    <row r="995" spans="1:17">
      <c r="A995" s="266"/>
      <c r="B995" s="266"/>
      <c r="C995" s="9" t="s">
        <v>7</v>
      </c>
      <c r="D995" s="10">
        <f t="shared" si="111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  <c r="Q995" s="1" t="e">
        <f>P995-'ВЕРНАЯ на АВГУСТ'!P995</f>
        <v>#REF!</v>
      </c>
    </row>
    <row r="996" spans="1:17" ht="24">
      <c r="A996" s="266"/>
      <c r="B996" s="266"/>
      <c r="C996" s="9" t="s">
        <v>8</v>
      </c>
      <c r="D996" s="10">
        <f t="shared" si="111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  <c r="Q996" s="1" t="e">
        <f>P996-'ВЕРНАЯ на АВГУСТ'!P996</f>
        <v>#REF!</v>
      </c>
    </row>
    <row r="997" spans="1:17" ht="24">
      <c r="A997" s="266"/>
      <c r="B997" s="266"/>
      <c r="C997" s="9" t="s">
        <v>9</v>
      </c>
      <c r="D997" s="10">
        <f t="shared" si="111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  <c r="Q997" s="1" t="e">
        <f>P997-'ВЕРНАЯ на АВГУСТ'!P997</f>
        <v>#REF!</v>
      </c>
    </row>
    <row r="998" spans="1:17" ht="50.25" customHeight="1">
      <c r="A998" s="266"/>
      <c r="B998" s="266"/>
      <c r="C998" s="9" t="s">
        <v>10</v>
      </c>
      <c r="D998" s="10">
        <f t="shared" si="111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  <c r="Q998" s="1" t="e">
        <f>P998-'ВЕРНАЯ на АВГУСТ'!P998</f>
        <v>#REF!</v>
      </c>
    </row>
    <row r="999" spans="1:17">
      <c r="A999" s="9"/>
      <c r="B999" s="9"/>
      <c r="C999" s="9"/>
      <c r="D999" s="10">
        <f t="shared" si="111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  <c r="Q999" s="1" t="e">
        <f>P999-'ВЕРНАЯ на АВГУСТ'!P999</f>
        <v>#REF!</v>
      </c>
    </row>
    <row r="1000" spans="1:17">
      <c r="A1000" s="266" t="s">
        <v>159</v>
      </c>
      <c r="B1000" s="266" t="s">
        <v>160</v>
      </c>
      <c r="C1000" s="9" t="s">
        <v>6</v>
      </c>
      <c r="D1000" s="10">
        <f t="shared" si="111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  <c r="Q1000" s="1" t="e">
        <f>P1000-'ВЕРНАЯ на АВГУСТ'!P1000</f>
        <v>#REF!</v>
      </c>
    </row>
    <row r="1001" spans="1:17">
      <c r="A1001" s="266"/>
      <c r="B1001" s="266"/>
      <c r="C1001" s="9" t="s">
        <v>7</v>
      </c>
      <c r="D1001" s="10">
        <f t="shared" si="111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  <c r="Q1001" s="1" t="e">
        <f>P1001-'ВЕРНАЯ на АВГУСТ'!P1001</f>
        <v>#REF!</v>
      </c>
    </row>
    <row r="1002" spans="1:17" ht="24">
      <c r="A1002" s="266"/>
      <c r="B1002" s="266"/>
      <c r="C1002" s="9" t="s">
        <v>8</v>
      </c>
      <c r="D1002" s="10">
        <f t="shared" si="111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  <c r="Q1002" s="1" t="e">
        <f>P1002-'ВЕРНАЯ на АВГУСТ'!P1002</f>
        <v>#REF!</v>
      </c>
    </row>
    <row r="1003" spans="1:17" ht="24">
      <c r="A1003" s="266"/>
      <c r="B1003" s="266"/>
      <c r="C1003" s="9" t="s">
        <v>9</v>
      </c>
      <c r="D1003" s="10">
        <f t="shared" si="111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  <c r="Q1003" s="1" t="e">
        <f>P1003-'ВЕРНАЯ на АВГУСТ'!P1003</f>
        <v>#REF!</v>
      </c>
    </row>
    <row r="1004" spans="1:17" ht="36">
      <c r="A1004" s="266"/>
      <c r="B1004" s="266"/>
      <c r="C1004" s="9" t="s">
        <v>10</v>
      </c>
      <c r="D1004" s="10">
        <f t="shared" si="111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  <c r="Q1004" s="1" t="e">
        <f>P1004-'ВЕРНАЯ на АВГУСТ'!P1004</f>
        <v>#REF!</v>
      </c>
    </row>
    <row r="1005" spans="1:17">
      <c r="A1005" s="9"/>
      <c r="B1005" s="9"/>
      <c r="C1005" s="9"/>
      <c r="D1005" s="10">
        <f t="shared" si="111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  <c r="Q1005" s="1" t="e">
        <f>P1005-'ВЕРНАЯ на АВГУСТ'!P1005</f>
        <v>#REF!</v>
      </c>
    </row>
    <row r="1006" spans="1:17" ht="15" customHeight="1">
      <c r="A1006" s="263" t="s">
        <v>161</v>
      </c>
      <c r="B1006" s="263" t="s">
        <v>162</v>
      </c>
      <c r="C1006" s="9" t="s">
        <v>6</v>
      </c>
      <c r="D1006" s="10">
        <f t="shared" si="111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  <c r="Q1006" s="1" t="e">
        <f>P1006-'ВЕРНАЯ на АВГУСТ'!P1006</f>
        <v>#REF!</v>
      </c>
    </row>
    <row r="1007" spans="1:17">
      <c r="A1007" s="263"/>
      <c r="B1007" s="263"/>
      <c r="C1007" s="9" t="s">
        <v>7</v>
      </c>
      <c r="D1007" s="10">
        <f t="shared" si="111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  <c r="Q1007" s="1" t="e">
        <f>P1007-'ВЕРНАЯ на АВГУСТ'!P1007</f>
        <v>#REF!</v>
      </c>
    </row>
    <row r="1008" spans="1:17" ht="24">
      <c r="A1008" s="263"/>
      <c r="B1008" s="263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  <c r="Q1008" s="1" t="e">
        <f>P1008-'ВЕРНАЯ на АВГУСТ'!P1008</f>
        <v>#REF!</v>
      </c>
    </row>
    <row r="1009" spans="1:17" ht="24">
      <c r="A1009" s="263"/>
      <c r="B1009" s="263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  <c r="Q1009" s="1" t="e">
        <f>P1009-'ВЕРНАЯ на АВГУСТ'!P1009</f>
        <v>#REF!</v>
      </c>
    </row>
    <row r="1010" spans="1:17" ht="36">
      <c r="A1010" s="263"/>
      <c r="B1010" s="263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  <c r="Q1010" s="1" t="e">
        <f>P1010-'ВЕРНАЯ на АВГУСТ'!P1010</f>
        <v>#REF!</v>
      </c>
    </row>
    <row r="1011" spans="1:17">
      <c r="A1011" s="263"/>
      <c r="B1011" s="263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  <c r="Q1011" s="1" t="e">
        <f>P1011-'ВЕРНАЯ на АВГУСТ'!P1011</f>
        <v>#REF!</v>
      </c>
    </row>
  </sheetData>
  <autoFilter ref="A3:D410"/>
  <mergeCells count="311"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3:V1011"/>
  <sheetViews>
    <sheetView view="pageBreakPreview" topLeftCell="A115" zoomScale="90" zoomScaleNormal="100" zoomScaleSheetLayoutView="90" workbookViewId="0">
      <selection activeCell="L129" sqref="L129:L131"/>
    </sheetView>
  </sheetViews>
  <sheetFormatPr defaultColWidth="9.140625" defaultRowHeight="1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22" width="11.5703125" style="1" bestFit="1" customWidth="1"/>
    <col min="23" max="16384" width="9.140625" style="1"/>
  </cols>
  <sheetData>
    <row r="3" spans="1:22" ht="60" customHeight="1">
      <c r="A3" s="263" t="s">
        <v>0</v>
      </c>
      <c r="B3" s="263" t="s">
        <v>1</v>
      </c>
      <c r="C3" s="263" t="s">
        <v>2</v>
      </c>
      <c r="D3" s="263" t="s">
        <v>3</v>
      </c>
      <c r="E3" s="263" t="s">
        <v>4</v>
      </c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12"/>
    </row>
    <row r="4" spans="1:22">
      <c r="A4" s="263"/>
      <c r="B4" s="263"/>
      <c r="C4" s="263"/>
      <c r="D4" s="263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2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  <c r="U5" s="1">
        <v>6985960.9000000004</v>
      </c>
      <c r="V5" s="1">
        <v>2704748.4</v>
      </c>
    </row>
    <row r="6" spans="1:22" ht="15.75" customHeight="1">
      <c r="A6" s="264" t="s">
        <v>5</v>
      </c>
      <c r="B6" s="266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6985960.8999999994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  <c r="Q6" s="1" t="e">
        <f>P6-'ВЕРНАЯ на АВГУСТ'!P6</f>
        <v>#REF!</v>
      </c>
    </row>
    <row r="7" spans="1:22">
      <c r="A7" s="265"/>
      <c r="B7" s="266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2704748.4000000004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1" t="e">
        <f>P7-'ВЕРНАЯ на АВГУСТ'!P7</f>
        <v>#REF!</v>
      </c>
      <c r="S7" s="23">
        <v>3447987.2</v>
      </c>
      <c r="T7" s="1" t="e">
        <f>S7-Q7</f>
        <v>#REF!</v>
      </c>
      <c r="U7" s="1">
        <v>51714598.200000003</v>
      </c>
      <c r="V7" s="1">
        <v>18765061.800000001</v>
      </c>
    </row>
    <row r="8" spans="1:22" ht="24">
      <c r="A8" s="265"/>
      <c r="B8" s="266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  <c r="Q8" s="1" t="e">
        <f>P8-'ВЕРНАЯ на АВГУСТ'!P8</f>
        <v>#REF!</v>
      </c>
    </row>
    <row r="9" spans="1:22" ht="24">
      <c r="A9" s="265"/>
      <c r="B9" s="266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Q9" s="1" t="e">
        <f>P9-'ВЕРНАЯ на АВГУСТ'!P9</f>
        <v>#REF!</v>
      </c>
      <c r="T9" s="1">
        <v>2704748.4</v>
      </c>
    </row>
    <row r="10" spans="1:22" ht="36">
      <c r="A10" s="265"/>
      <c r="B10" s="266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  <c r="Q10" s="1" t="e">
        <f>P10-'ВЕРНАЯ на АВГУСТ'!P10</f>
        <v>#REF!</v>
      </c>
    </row>
    <row r="11" spans="1:22" ht="72">
      <c r="A11" s="265"/>
      <c r="B11" s="266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Q11" s="1" t="e">
        <f>P11-'ВЕРНАЯ на АВГУСТ'!P11</f>
        <v>#REF!</v>
      </c>
      <c r="T11" s="1">
        <v>6985960.9000000004</v>
      </c>
    </row>
    <row r="12" spans="1:22">
      <c r="A12" s="265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  <c r="Q12" s="1" t="e">
        <f>P12-'ВЕРНАЯ на АВГУСТ'!P12</f>
        <v>#REF!</v>
      </c>
    </row>
    <row r="13" spans="1:22">
      <c r="A13" s="265"/>
      <c r="B13" s="266" t="s">
        <v>12</v>
      </c>
      <c r="C13" s="266"/>
      <c r="D13" s="266"/>
      <c r="E13" s="266"/>
      <c r="F13" s="266"/>
      <c r="G13" s="266"/>
      <c r="H13" s="266"/>
      <c r="I13" s="266"/>
      <c r="J13" s="266"/>
      <c r="K13" s="266"/>
      <c r="L13" s="17"/>
      <c r="M13" s="9"/>
      <c r="N13" s="9"/>
      <c r="O13" s="9"/>
      <c r="P13" s="12" t="e">
        <f>L13-#REF!</f>
        <v>#REF!</v>
      </c>
      <c r="Q13" s="1" t="e">
        <f>P13-'ВЕРНАЯ на АВГУСТ'!P13</f>
        <v>#REF!</v>
      </c>
    </row>
    <row r="14" spans="1:22">
      <c r="A14" s="265"/>
      <c r="B14" s="266" t="s">
        <v>13</v>
      </c>
      <c r="C14" s="9" t="s">
        <v>6</v>
      </c>
      <c r="D14" s="20">
        <f t="shared" ref="D14:D77" si="2">SUM(E14:O14)</f>
        <v>47483706.299999997</v>
      </c>
      <c r="E14" s="10">
        <f t="shared" ref="E14:O19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5780350.5999999996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  <c r="Q14" s="1" t="e">
        <f>P14-'ВЕРНАЯ на АВГУСТ'!P14</f>
        <v>#REF!</v>
      </c>
      <c r="R14" s="1" t="e">
        <f>P14-Q14</f>
        <v>#REF!</v>
      </c>
    </row>
    <row r="15" spans="1:22">
      <c r="A15" s="265"/>
      <c r="B15" s="266"/>
      <c r="C15" s="9" t="s">
        <v>7</v>
      </c>
      <c r="D15" s="20">
        <f t="shared" si="2"/>
        <v>16942066.199999999</v>
      </c>
      <c r="E15" s="10">
        <f t="shared" si="3"/>
        <v>1080295.4000000001</v>
      </c>
      <c r="F15" s="10">
        <f t="shared" si="3"/>
        <v>1062934.1000000001</v>
      </c>
      <c r="G15" s="10">
        <f t="shared" si="3"/>
        <v>1037017.6000000001</v>
      </c>
      <c r="H15" s="10">
        <f t="shared" si="3"/>
        <v>1303576.7</v>
      </c>
      <c r="I15" s="10">
        <f t="shared" si="3"/>
        <v>1238787.3999999999</v>
      </c>
      <c r="J15" s="10">
        <f t="shared" si="3"/>
        <v>1671770.6</v>
      </c>
      <c r="K15" s="10">
        <f t="shared" si="3"/>
        <v>1509416.7999999998</v>
      </c>
      <c r="L15" s="20">
        <f t="shared" si="3"/>
        <v>2050921.1000000006</v>
      </c>
      <c r="M15" s="10">
        <f t="shared" si="3"/>
        <v>2037810.5000000002</v>
      </c>
      <c r="N15" s="10">
        <f t="shared" si="3"/>
        <v>1989850.2999999998</v>
      </c>
      <c r="O15" s="10">
        <f t="shared" si="3"/>
        <v>1959685.7000000002</v>
      </c>
      <c r="P15" s="12" t="e">
        <f>L15-#REF!</f>
        <v>#REF!</v>
      </c>
      <c r="Q15" s="1" t="e">
        <f>P15-'ВЕРНАЯ на АВГУСТ'!P15</f>
        <v>#REF!</v>
      </c>
    </row>
    <row r="16" spans="1:22" ht="24">
      <c r="A16" s="265"/>
      <c r="B16" s="266"/>
      <c r="C16" s="9" t="s">
        <v>8</v>
      </c>
      <c r="D16" s="10">
        <f t="shared" si="2"/>
        <v>1868072.1</v>
      </c>
      <c r="E16" s="10">
        <f t="shared" si="3"/>
        <v>124730.6</v>
      </c>
      <c r="F16" s="10">
        <f t="shared" si="3"/>
        <v>85429.9</v>
      </c>
      <c r="G16" s="10">
        <f t="shared" si="3"/>
        <v>85122</v>
      </c>
      <c r="H16" s="10">
        <f t="shared" si="3"/>
        <v>82605.399999999994</v>
      </c>
      <c r="I16" s="10">
        <f t="shared" si="3"/>
        <v>98984.6</v>
      </c>
      <c r="J16" s="10">
        <f t="shared" si="3"/>
        <v>305987.90000000002</v>
      </c>
      <c r="K16" s="10">
        <f t="shared" si="3"/>
        <v>382966.80000000005</v>
      </c>
      <c r="L16" s="15">
        <f t="shared" si="3"/>
        <v>227523.5</v>
      </c>
      <c r="M16" s="10">
        <f t="shared" si="3"/>
        <v>231184.19999999998</v>
      </c>
      <c r="N16" s="10">
        <f t="shared" si="3"/>
        <v>243537.19999999998</v>
      </c>
      <c r="O16" s="10">
        <f t="shared" si="3"/>
        <v>0</v>
      </c>
      <c r="P16" s="12" t="e">
        <f>L16-#REF!</f>
        <v>#REF!</v>
      </c>
      <c r="Q16" s="1" t="e">
        <f>P16-'ВЕРНАЯ на АВГУСТ'!P16</f>
        <v>#REF!</v>
      </c>
    </row>
    <row r="17" spans="1:19" ht="24">
      <c r="A17" s="265"/>
      <c r="B17" s="266"/>
      <c r="C17" s="9" t="s">
        <v>9</v>
      </c>
      <c r="D17" s="10">
        <f t="shared" si="2"/>
        <v>24940018.800000001</v>
      </c>
      <c r="E17" s="10">
        <f t="shared" si="3"/>
        <v>3060342.7</v>
      </c>
      <c r="F17" s="10">
        <f t="shared" si="3"/>
        <v>444154.1</v>
      </c>
      <c r="G17" s="10">
        <f t="shared" si="3"/>
        <v>560801.69999999995</v>
      </c>
      <c r="H17" s="10">
        <f t="shared" si="3"/>
        <v>1003196.2</v>
      </c>
      <c r="I17" s="10">
        <f t="shared" si="3"/>
        <v>2470568</v>
      </c>
      <c r="J17" s="10">
        <f t="shared" si="3"/>
        <v>2720038.1999999997</v>
      </c>
      <c r="K17" s="10">
        <f t="shared" si="3"/>
        <v>2686542.1</v>
      </c>
      <c r="L17" s="15">
        <f t="shared" si="3"/>
        <v>3136118.5</v>
      </c>
      <c r="M17" s="10">
        <f t="shared" si="3"/>
        <v>2971695.2</v>
      </c>
      <c r="N17" s="10">
        <f t="shared" si="3"/>
        <v>2986040.8</v>
      </c>
      <c r="O17" s="10">
        <f t="shared" si="3"/>
        <v>2900521.3</v>
      </c>
      <c r="P17" s="12" t="e">
        <f>L17-#REF!</f>
        <v>#REF!</v>
      </c>
      <c r="Q17" s="1" t="e">
        <f>P17-'ВЕРНАЯ на АВГУСТ'!P17</f>
        <v>#REF!</v>
      </c>
    </row>
    <row r="18" spans="1:19" ht="36">
      <c r="A18" s="265"/>
      <c r="B18" s="266"/>
      <c r="C18" s="9" t="s">
        <v>10</v>
      </c>
      <c r="D18" s="10">
        <f t="shared" si="2"/>
        <v>3514974.9000000004</v>
      </c>
      <c r="E18" s="10">
        <f t="shared" si="3"/>
        <v>170272</v>
      </c>
      <c r="F18" s="10">
        <f t="shared" si="3"/>
        <v>172752.40000000002</v>
      </c>
      <c r="G18" s="10">
        <f t="shared" si="3"/>
        <v>178016.4</v>
      </c>
      <c r="H18" s="10">
        <f t="shared" si="3"/>
        <v>305971.60000000003</v>
      </c>
      <c r="I18" s="10">
        <f t="shared" si="3"/>
        <v>470688.8</v>
      </c>
      <c r="J18" s="10">
        <f t="shared" si="3"/>
        <v>363513.2</v>
      </c>
      <c r="K18" s="10">
        <f t="shared" si="3"/>
        <v>281465.90000000002</v>
      </c>
      <c r="L18" s="15">
        <f t="shared" si="3"/>
        <v>365787.5</v>
      </c>
      <c r="M18" s="10">
        <f t="shared" si="3"/>
        <v>383398.7</v>
      </c>
      <c r="N18" s="10">
        <f t="shared" si="3"/>
        <v>401866.6</v>
      </c>
      <c r="O18" s="10">
        <f t="shared" si="3"/>
        <v>421241.8</v>
      </c>
      <c r="P18" s="12" t="e">
        <f>L18-#REF!</f>
        <v>#REF!</v>
      </c>
      <c r="Q18" s="1" t="e">
        <f>P18-'ВЕРНАЯ на АВГУСТ'!P18</f>
        <v>#REF!</v>
      </c>
    </row>
    <row r="19" spans="1:19" ht="78.75" customHeight="1">
      <c r="A19" s="265"/>
      <c r="B19" s="266"/>
      <c r="C19" s="9" t="s">
        <v>11</v>
      </c>
      <c r="D19" s="10">
        <f t="shared" si="2"/>
        <v>218574.3</v>
      </c>
      <c r="E19" s="10">
        <f t="shared" si="3"/>
        <v>0</v>
      </c>
      <c r="F19" s="10">
        <f t="shared" si="3"/>
        <v>0</v>
      </c>
      <c r="G19" s="10">
        <f t="shared" si="3"/>
        <v>0</v>
      </c>
      <c r="H19" s="10">
        <f t="shared" si="3"/>
        <v>200000</v>
      </c>
      <c r="I19" s="10">
        <f t="shared" si="3"/>
        <v>0</v>
      </c>
      <c r="J19" s="10">
        <f t="shared" si="3"/>
        <v>18574.300000000003</v>
      </c>
      <c r="K19" s="10">
        <f t="shared" si="3"/>
        <v>0</v>
      </c>
      <c r="L19" s="15">
        <f t="shared" si="3"/>
        <v>0</v>
      </c>
      <c r="M19" s="10">
        <f t="shared" si="3"/>
        <v>0</v>
      </c>
      <c r="N19" s="10">
        <f t="shared" si="3"/>
        <v>0</v>
      </c>
      <c r="O19" s="10">
        <f t="shared" si="3"/>
        <v>0</v>
      </c>
      <c r="P19" s="12" t="e">
        <f>L19-#REF!</f>
        <v>#REF!</v>
      </c>
      <c r="Q19" s="1" t="e">
        <f>P19-'ВЕРНАЯ на АВГУСТ'!P19</f>
        <v>#REF!</v>
      </c>
    </row>
    <row r="20" spans="1:19" ht="15" hidden="1" customHeight="1">
      <c r="A20" s="265"/>
      <c r="B20" s="9"/>
      <c r="C20" s="9"/>
      <c r="D20" s="10">
        <f t="shared" si="2"/>
        <v>-2.9540387913584709E-9</v>
      </c>
      <c r="E20" s="10">
        <f t="shared" ref="E20:O20" si="4">E14-E15-E16-E17-E18-E19</f>
        <v>-4.6566128730773926E-10</v>
      </c>
      <c r="F20" s="10">
        <f t="shared" si="4"/>
        <v>-5.8207660913467407E-10</v>
      </c>
      <c r="G20" s="10">
        <f t="shared" si="4"/>
        <v>1.4551915228366852E-10</v>
      </c>
      <c r="H20" s="10">
        <f t="shared" si="4"/>
        <v>0</v>
      </c>
      <c r="I20" s="10">
        <f t="shared" si="4"/>
        <v>-1.7462298274040222E-10</v>
      </c>
      <c r="J20" s="10">
        <f t="shared" si="4"/>
        <v>4.5110937207937241E-10</v>
      </c>
      <c r="K20" s="10">
        <f t="shared" si="4"/>
        <v>-1.1641532182693481E-10</v>
      </c>
      <c r="L20" s="15">
        <f t="shared" si="4"/>
        <v>-9.3132257461547852E-10</v>
      </c>
      <c r="M20" s="10">
        <f t="shared" si="4"/>
        <v>-7.5669959187507629E-10</v>
      </c>
      <c r="N20" s="10">
        <f t="shared" si="4"/>
        <v>-3.4924596548080444E-10</v>
      </c>
      <c r="O20" s="10">
        <f t="shared" si="4"/>
        <v>-1.7462298274040222E-10</v>
      </c>
      <c r="P20" s="12" t="e">
        <f>L20-#REF!</f>
        <v>#REF!</v>
      </c>
      <c r="Q20" s="1" t="e">
        <f>P20-'ВЕРНАЯ на АВГУСТ'!P20</f>
        <v>#REF!</v>
      </c>
    </row>
    <row r="21" spans="1:19" ht="18" customHeight="1">
      <c r="A21" s="265"/>
      <c r="B21" s="267" t="s">
        <v>14</v>
      </c>
      <c r="C21" s="9" t="s">
        <v>6</v>
      </c>
      <c r="D21" s="10">
        <f t="shared" si="2"/>
        <v>874431.20000000007</v>
      </c>
      <c r="E21" s="10">
        <f t="shared" ref="E21:K26" si="5">E443+E449+E455+E842+E940+E504</f>
        <v>53995</v>
      </c>
      <c r="F21" s="10">
        <f t="shared" si="5"/>
        <v>48924.7</v>
      </c>
      <c r="G21" s="10">
        <f t="shared" si="5"/>
        <v>53197.3</v>
      </c>
      <c r="H21" s="10">
        <f t="shared" si="5"/>
        <v>64193.3</v>
      </c>
      <c r="I21" s="10">
        <f t="shared" si="5"/>
        <v>58750.7</v>
      </c>
      <c r="J21" s="10">
        <f t="shared" si="5"/>
        <v>81348.3</v>
      </c>
      <c r="K21" s="10">
        <f t="shared" si="5"/>
        <v>99860.4</v>
      </c>
      <c r="L21" s="15">
        <f t="shared" ref="L21:O26" si="6">L443+L449+L455+L842+L504</f>
        <v>103376</v>
      </c>
      <c r="M21" s="10">
        <f t="shared" si="6"/>
        <v>103592.9</v>
      </c>
      <c r="N21" s="10">
        <f t="shared" si="6"/>
        <v>103596.3</v>
      </c>
      <c r="O21" s="10">
        <f t="shared" si="6"/>
        <v>103596.3</v>
      </c>
      <c r="P21" s="12" t="e">
        <f>L21-#REF!</f>
        <v>#REF!</v>
      </c>
      <c r="Q21" s="1" t="e">
        <f>P21-'ВЕРНАЯ на АВГУСТ'!P21</f>
        <v>#REF!</v>
      </c>
    </row>
    <row r="22" spans="1:19">
      <c r="A22" s="265"/>
      <c r="B22" s="267"/>
      <c r="C22" s="9" t="s">
        <v>7</v>
      </c>
      <c r="D22" s="10">
        <f t="shared" si="2"/>
        <v>752196.79999999993</v>
      </c>
      <c r="E22" s="10">
        <f t="shared" si="5"/>
        <v>44450.3</v>
      </c>
      <c r="F22" s="10">
        <f t="shared" si="5"/>
        <v>42074.8</v>
      </c>
      <c r="G22" s="10">
        <f t="shared" si="5"/>
        <v>43533.5</v>
      </c>
      <c r="H22" s="10">
        <f t="shared" si="5"/>
        <v>44998.2</v>
      </c>
      <c r="I22" s="10">
        <f t="shared" si="5"/>
        <v>46659.5</v>
      </c>
      <c r="J22" s="10">
        <f t="shared" si="5"/>
        <v>70918.2</v>
      </c>
      <c r="K22" s="10">
        <f t="shared" si="5"/>
        <v>85938.8</v>
      </c>
      <c r="L22" s="15">
        <f t="shared" si="6"/>
        <v>93408.3</v>
      </c>
      <c r="M22" s="10">
        <f t="shared" si="6"/>
        <v>93402.8</v>
      </c>
      <c r="N22" s="10">
        <f t="shared" si="6"/>
        <v>93406.2</v>
      </c>
      <c r="O22" s="10">
        <f t="shared" si="6"/>
        <v>93406.2</v>
      </c>
      <c r="P22" s="12" t="e">
        <f>L22-#REF!</f>
        <v>#REF!</v>
      </c>
      <c r="Q22" s="1" t="e">
        <f>P22-'ВЕРНАЯ на АВГУСТ'!P22</f>
        <v>#REF!</v>
      </c>
    </row>
    <row r="23" spans="1:19" ht="24">
      <c r="A23" s="265"/>
      <c r="B23" s="267"/>
      <c r="C23" s="9" t="s">
        <v>8</v>
      </c>
      <c r="D23" s="10">
        <f t="shared" si="2"/>
        <v>16806.5</v>
      </c>
      <c r="E23" s="10">
        <f t="shared" si="5"/>
        <v>179.4</v>
      </c>
      <c r="F23" s="10">
        <f t="shared" si="5"/>
        <v>59.8</v>
      </c>
      <c r="G23" s="10">
        <f t="shared" si="5"/>
        <v>80.5</v>
      </c>
      <c r="H23" s="10">
        <f t="shared" si="5"/>
        <v>9505.2999999999993</v>
      </c>
      <c r="I23" s="10">
        <f t="shared" si="5"/>
        <v>2425.6999999999998</v>
      </c>
      <c r="J23" s="10">
        <f t="shared" si="5"/>
        <v>2367.4</v>
      </c>
      <c r="K23" s="10">
        <f t="shared" si="5"/>
        <v>2188.4</v>
      </c>
      <c r="L23" s="15">
        <f t="shared" si="6"/>
        <v>0</v>
      </c>
      <c r="M23" s="10">
        <f t="shared" si="6"/>
        <v>0</v>
      </c>
      <c r="N23" s="10">
        <f t="shared" si="6"/>
        <v>0</v>
      </c>
      <c r="O23" s="10">
        <f t="shared" si="6"/>
        <v>0</v>
      </c>
      <c r="P23" s="12" t="e">
        <f>L23-#REF!</f>
        <v>#REF!</v>
      </c>
      <c r="Q23" s="1" t="e">
        <f>P23-'ВЕРНАЯ на АВГУСТ'!P23</f>
        <v>#REF!</v>
      </c>
    </row>
    <row r="24" spans="1:19" ht="24">
      <c r="A24" s="265"/>
      <c r="B24" s="267"/>
      <c r="C24" s="9" t="s">
        <v>9</v>
      </c>
      <c r="D24" s="10">
        <f t="shared" si="2"/>
        <v>103867.90000000001</v>
      </c>
      <c r="E24" s="10">
        <f t="shared" si="5"/>
        <v>9025.2999999999993</v>
      </c>
      <c r="F24" s="10">
        <f t="shared" si="5"/>
        <v>6187.1</v>
      </c>
      <c r="G24" s="10">
        <f t="shared" si="5"/>
        <v>8966.2999999999993</v>
      </c>
      <c r="H24" s="10">
        <f t="shared" si="5"/>
        <v>9689.7999999999993</v>
      </c>
      <c r="I24" s="10">
        <f t="shared" si="5"/>
        <v>9665.5</v>
      </c>
      <c r="J24" s="10">
        <f t="shared" si="5"/>
        <v>8062.7</v>
      </c>
      <c r="K24" s="10">
        <f t="shared" si="5"/>
        <v>11733.2</v>
      </c>
      <c r="L24" s="15">
        <f t="shared" si="6"/>
        <v>9967.7000000000007</v>
      </c>
      <c r="M24" s="10">
        <f t="shared" si="6"/>
        <v>10190.1</v>
      </c>
      <c r="N24" s="10">
        <f t="shared" si="6"/>
        <v>10190.1</v>
      </c>
      <c r="O24" s="10">
        <f t="shared" si="6"/>
        <v>10190.1</v>
      </c>
      <c r="P24" s="12" t="e">
        <f>L24-#REF!</f>
        <v>#REF!</v>
      </c>
      <c r="Q24" s="1" t="e">
        <f>P24-'ВЕРНАЯ на АВГУСТ'!P24</f>
        <v>#REF!</v>
      </c>
    </row>
    <row r="25" spans="1:19" ht="36">
      <c r="A25" s="265"/>
      <c r="B25" s="267"/>
      <c r="C25" s="9" t="s">
        <v>10</v>
      </c>
      <c r="D25" s="10">
        <f t="shared" si="2"/>
        <v>1560</v>
      </c>
      <c r="E25" s="10">
        <f t="shared" si="5"/>
        <v>340</v>
      </c>
      <c r="F25" s="10">
        <f t="shared" si="5"/>
        <v>603</v>
      </c>
      <c r="G25" s="10">
        <f t="shared" si="5"/>
        <v>617</v>
      </c>
      <c r="H25" s="10">
        <f t="shared" si="5"/>
        <v>0</v>
      </c>
      <c r="I25" s="10">
        <f t="shared" si="5"/>
        <v>0</v>
      </c>
      <c r="J25" s="10">
        <f t="shared" si="5"/>
        <v>0</v>
      </c>
      <c r="K25" s="10">
        <f t="shared" si="5"/>
        <v>0</v>
      </c>
      <c r="L25" s="15">
        <f t="shared" si="6"/>
        <v>0</v>
      </c>
      <c r="M25" s="10">
        <f t="shared" si="6"/>
        <v>0</v>
      </c>
      <c r="N25" s="10">
        <f t="shared" si="6"/>
        <v>0</v>
      </c>
      <c r="O25" s="10">
        <f t="shared" si="6"/>
        <v>0</v>
      </c>
      <c r="P25" s="12" t="e">
        <f>L25-#REF!</f>
        <v>#REF!</v>
      </c>
      <c r="Q25" s="1" t="e">
        <f>P25-'ВЕРНАЯ на АВГУСТ'!P25</f>
        <v>#REF!</v>
      </c>
    </row>
    <row r="26" spans="1:19" ht="72">
      <c r="A26" s="265"/>
      <c r="B26" s="267"/>
      <c r="C26" s="9" t="s">
        <v>11</v>
      </c>
      <c r="D26" s="10">
        <f t="shared" si="2"/>
        <v>0</v>
      </c>
      <c r="E26" s="10">
        <f t="shared" si="5"/>
        <v>0</v>
      </c>
      <c r="F26" s="10">
        <f t="shared" si="5"/>
        <v>0</v>
      </c>
      <c r="G26" s="10">
        <f t="shared" si="5"/>
        <v>0</v>
      </c>
      <c r="H26" s="10">
        <f t="shared" si="5"/>
        <v>0</v>
      </c>
      <c r="I26" s="10">
        <f t="shared" si="5"/>
        <v>0</v>
      </c>
      <c r="J26" s="10">
        <f t="shared" si="5"/>
        <v>0</v>
      </c>
      <c r="K26" s="10">
        <f t="shared" si="5"/>
        <v>0</v>
      </c>
      <c r="L26" s="15">
        <f t="shared" si="6"/>
        <v>0</v>
      </c>
      <c r="M26" s="10">
        <f t="shared" si="6"/>
        <v>0</v>
      </c>
      <c r="N26" s="10">
        <f t="shared" si="6"/>
        <v>0</v>
      </c>
      <c r="O26" s="10">
        <f t="shared" si="6"/>
        <v>0</v>
      </c>
      <c r="P26" s="12" t="e">
        <f>L26-#REF!</f>
        <v>#REF!</v>
      </c>
      <c r="Q26" s="1" t="e">
        <f>P26-'ВЕРНАЯ на АВГУСТ'!P26</f>
        <v>#REF!</v>
      </c>
    </row>
    <row r="27" spans="1:19" ht="15.75" customHeight="1">
      <c r="A27" s="265"/>
      <c r="B27" s="267" t="s">
        <v>15</v>
      </c>
      <c r="C27" s="9" t="s">
        <v>6</v>
      </c>
      <c r="D27" s="20">
        <f t="shared" si="2"/>
        <v>983629.5</v>
      </c>
      <c r="E27" s="10">
        <f t="shared" ref="E27:H32" si="7">E510</f>
        <v>375684.5</v>
      </c>
      <c r="F27" s="10">
        <f t="shared" si="7"/>
        <v>290527.3</v>
      </c>
      <c r="G27" s="10">
        <f t="shared" si="7"/>
        <v>0</v>
      </c>
      <c r="H27" s="10">
        <f t="shared" si="7"/>
        <v>847.69999999999993</v>
      </c>
      <c r="I27" s="10">
        <f>I510+I431</f>
        <v>151570</v>
      </c>
      <c r="J27" s="10">
        <f t="shared" ref="J27:O27" si="8">J510+J431</f>
        <v>0</v>
      </c>
      <c r="K27" s="10">
        <f t="shared" si="8"/>
        <v>0</v>
      </c>
      <c r="L27" s="20">
        <f t="shared" si="8"/>
        <v>165000</v>
      </c>
      <c r="M27" s="10">
        <f t="shared" si="8"/>
        <v>0</v>
      </c>
      <c r="N27" s="10">
        <f t="shared" si="8"/>
        <v>0</v>
      </c>
      <c r="O27" s="10">
        <f t="shared" si="8"/>
        <v>0</v>
      </c>
      <c r="P27" s="12" t="e">
        <f>L27-#REF!</f>
        <v>#REF!</v>
      </c>
      <c r="Q27" s="1" t="e">
        <f>P27-'ВЕРНАЯ на АВГУСТ'!P27</f>
        <v>#REF!</v>
      </c>
      <c r="S27" s="20">
        <v>983629.5</v>
      </c>
    </row>
    <row r="28" spans="1:19">
      <c r="A28" s="265"/>
      <c r="B28" s="267"/>
      <c r="C28" s="9" t="s">
        <v>7</v>
      </c>
      <c r="D28" s="20">
        <f t="shared" si="2"/>
        <v>288946.40000000002</v>
      </c>
      <c r="E28" s="10">
        <f t="shared" si="7"/>
        <v>75684.5</v>
      </c>
      <c r="F28" s="10">
        <f t="shared" si="7"/>
        <v>25844.2</v>
      </c>
      <c r="G28" s="10">
        <f t="shared" si="7"/>
        <v>0</v>
      </c>
      <c r="H28" s="10">
        <f t="shared" si="7"/>
        <v>847.69999999999993</v>
      </c>
      <c r="I28" s="10">
        <f t="shared" ref="I28:O32" si="9">I511+I432</f>
        <v>21570</v>
      </c>
      <c r="J28" s="10">
        <f t="shared" si="9"/>
        <v>0</v>
      </c>
      <c r="K28" s="10">
        <f t="shared" si="9"/>
        <v>0</v>
      </c>
      <c r="L28" s="20">
        <f t="shared" si="9"/>
        <v>165000</v>
      </c>
      <c r="M28" s="10">
        <f t="shared" si="9"/>
        <v>0</v>
      </c>
      <c r="N28" s="10">
        <f t="shared" si="9"/>
        <v>0</v>
      </c>
      <c r="O28" s="10">
        <f t="shared" si="9"/>
        <v>0</v>
      </c>
      <c r="P28" s="12" t="e">
        <f>L28-#REF!</f>
        <v>#REF!</v>
      </c>
      <c r="Q28" s="1" t="e">
        <f>P28-'ВЕРНАЯ на АВГУСТ'!P28</f>
        <v>#REF!</v>
      </c>
    </row>
    <row r="29" spans="1:19" ht="24">
      <c r="A29" s="265"/>
      <c r="B29" s="267"/>
      <c r="C29" s="9" t="s">
        <v>8</v>
      </c>
      <c r="D29" s="10">
        <f t="shared" si="2"/>
        <v>694683.1</v>
      </c>
      <c r="E29" s="10">
        <f t="shared" si="7"/>
        <v>300000</v>
      </c>
      <c r="F29" s="10">
        <f t="shared" si="7"/>
        <v>264683.09999999998</v>
      </c>
      <c r="G29" s="10">
        <f t="shared" si="7"/>
        <v>0</v>
      </c>
      <c r="H29" s="10">
        <f t="shared" si="7"/>
        <v>0</v>
      </c>
      <c r="I29" s="10">
        <f t="shared" si="9"/>
        <v>130000</v>
      </c>
      <c r="J29" s="10">
        <f t="shared" si="9"/>
        <v>0</v>
      </c>
      <c r="K29" s="10">
        <f t="shared" si="9"/>
        <v>0</v>
      </c>
      <c r="L29" s="15">
        <f t="shared" si="9"/>
        <v>0</v>
      </c>
      <c r="M29" s="10">
        <f t="shared" si="9"/>
        <v>0</v>
      </c>
      <c r="N29" s="10">
        <f t="shared" si="9"/>
        <v>0</v>
      </c>
      <c r="O29" s="10">
        <f t="shared" si="9"/>
        <v>0</v>
      </c>
      <c r="P29" s="12" t="e">
        <f>L29-#REF!</f>
        <v>#REF!</v>
      </c>
      <c r="Q29" s="1" t="e">
        <f>P29-'ВЕРНАЯ на АВГУСТ'!P29</f>
        <v>#REF!</v>
      </c>
    </row>
    <row r="30" spans="1:19" ht="24">
      <c r="A30" s="265"/>
      <c r="B30" s="267"/>
      <c r="C30" s="9" t="s">
        <v>9</v>
      </c>
      <c r="D30" s="10">
        <f t="shared" si="2"/>
        <v>0</v>
      </c>
      <c r="E30" s="10">
        <f t="shared" si="7"/>
        <v>0</v>
      </c>
      <c r="F30" s="10">
        <f t="shared" si="7"/>
        <v>0</v>
      </c>
      <c r="G30" s="10">
        <f t="shared" si="7"/>
        <v>0</v>
      </c>
      <c r="H30" s="10">
        <f t="shared" si="7"/>
        <v>0</v>
      </c>
      <c r="I30" s="10">
        <f t="shared" si="9"/>
        <v>0</v>
      </c>
      <c r="J30" s="10">
        <f t="shared" si="9"/>
        <v>0</v>
      </c>
      <c r="K30" s="10">
        <f t="shared" si="9"/>
        <v>0</v>
      </c>
      <c r="L30" s="15">
        <f t="shared" si="9"/>
        <v>0</v>
      </c>
      <c r="M30" s="10">
        <f t="shared" si="9"/>
        <v>0</v>
      </c>
      <c r="N30" s="10">
        <f t="shared" si="9"/>
        <v>0</v>
      </c>
      <c r="O30" s="10">
        <f t="shared" si="9"/>
        <v>0</v>
      </c>
      <c r="P30" s="12" t="e">
        <f>L30-#REF!</f>
        <v>#REF!</v>
      </c>
      <c r="Q30" s="1" t="e">
        <f>P30-'ВЕРНАЯ на АВГУСТ'!P30</f>
        <v>#REF!</v>
      </c>
    </row>
    <row r="31" spans="1:19" ht="36">
      <c r="A31" s="265"/>
      <c r="B31" s="267"/>
      <c r="C31" s="9" t="s">
        <v>10</v>
      </c>
      <c r="D31" s="10">
        <f t="shared" si="2"/>
        <v>0</v>
      </c>
      <c r="E31" s="10">
        <f t="shared" si="7"/>
        <v>0</v>
      </c>
      <c r="F31" s="10">
        <f t="shared" si="7"/>
        <v>0</v>
      </c>
      <c r="G31" s="10">
        <f t="shared" si="7"/>
        <v>0</v>
      </c>
      <c r="H31" s="10">
        <f t="shared" si="7"/>
        <v>0</v>
      </c>
      <c r="I31" s="10">
        <f t="shared" si="9"/>
        <v>0</v>
      </c>
      <c r="J31" s="10">
        <f t="shared" si="9"/>
        <v>0</v>
      </c>
      <c r="K31" s="10">
        <f t="shared" si="9"/>
        <v>0</v>
      </c>
      <c r="L31" s="15">
        <f t="shared" si="9"/>
        <v>0</v>
      </c>
      <c r="M31" s="10">
        <f t="shared" si="9"/>
        <v>0</v>
      </c>
      <c r="N31" s="10">
        <f t="shared" si="9"/>
        <v>0</v>
      </c>
      <c r="O31" s="10">
        <f t="shared" si="9"/>
        <v>0</v>
      </c>
      <c r="P31" s="12" t="e">
        <f>L31-#REF!</f>
        <v>#REF!</v>
      </c>
      <c r="Q31" s="1" t="e">
        <f>P31-'ВЕРНАЯ на АВГУСТ'!P31</f>
        <v>#REF!</v>
      </c>
    </row>
    <row r="32" spans="1:19" ht="72">
      <c r="A32" s="265"/>
      <c r="B32" s="267"/>
      <c r="C32" s="9" t="s">
        <v>11</v>
      </c>
      <c r="D32" s="10">
        <f t="shared" si="2"/>
        <v>0</v>
      </c>
      <c r="E32" s="10">
        <f t="shared" si="7"/>
        <v>0</v>
      </c>
      <c r="F32" s="10">
        <f t="shared" si="7"/>
        <v>0</v>
      </c>
      <c r="G32" s="10">
        <f t="shared" si="7"/>
        <v>0</v>
      </c>
      <c r="H32" s="10">
        <f t="shared" si="7"/>
        <v>0</v>
      </c>
      <c r="I32" s="10">
        <f t="shared" si="9"/>
        <v>0</v>
      </c>
      <c r="J32" s="10">
        <f t="shared" si="9"/>
        <v>0</v>
      </c>
      <c r="K32" s="10">
        <f t="shared" si="9"/>
        <v>0</v>
      </c>
      <c r="L32" s="15">
        <f t="shared" si="9"/>
        <v>0</v>
      </c>
      <c r="M32" s="10">
        <f t="shared" si="9"/>
        <v>0</v>
      </c>
      <c r="N32" s="10">
        <f t="shared" si="9"/>
        <v>0</v>
      </c>
      <c r="O32" s="10">
        <f t="shared" si="9"/>
        <v>0</v>
      </c>
      <c r="P32" s="12" t="e">
        <f>L32-#REF!</f>
        <v>#REF!</v>
      </c>
      <c r="Q32" s="1" t="e">
        <f>P32-'ВЕРНАЯ на АВГУСТ'!P32</f>
        <v>#REF!</v>
      </c>
    </row>
    <row r="33" spans="1:17">
      <c r="A33" s="265"/>
      <c r="B33" s="266" t="s">
        <v>16</v>
      </c>
      <c r="C33" s="9" t="s">
        <v>6</v>
      </c>
      <c r="D33" s="10">
        <f t="shared" si="2"/>
        <v>320564.2</v>
      </c>
      <c r="E33" s="10">
        <f t="shared" ref="E33:O38" si="10">E298</f>
        <v>0</v>
      </c>
      <c r="F33" s="10">
        <f t="shared" si="10"/>
        <v>3535.8</v>
      </c>
      <c r="G33" s="10">
        <f t="shared" si="10"/>
        <v>13366.6</v>
      </c>
      <c r="H33" s="10">
        <f t="shared" si="10"/>
        <v>13625.7</v>
      </c>
      <c r="I33" s="10">
        <f t="shared" si="10"/>
        <v>20738.099999999999</v>
      </c>
      <c r="J33" s="10">
        <f t="shared" si="10"/>
        <v>38667.699999999997</v>
      </c>
      <c r="K33" s="10">
        <f>K298</f>
        <v>31377.5</v>
      </c>
      <c r="L33" s="15">
        <f t="shared" si="10"/>
        <v>64813.2</v>
      </c>
      <c r="M33" s="10">
        <f t="shared" si="10"/>
        <v>44813.2</v>
      </c>
      <c r="N33" s="10">
        <f t="shared" si="10"/>
        <v>44813.2</v>
      </c>
      <c r="O33" s="10">
        <f t="shared" si="10"/>
        <v>44813.2</v>
      </c>
      <c r="P33" s="12" t="e">
        <f>L33-#REF!</f>
        <v>#REF!</v>
      </c>
      <c r="Q33" s="1" t="e">
        <f>P33-'ВЕРНАЯ на АВГУСТ'!P33</f>
        <v>#REF!</v>
      </c>
    </row>
    <row r="34" spans="1:17">
      <c r="A34" s="265"/>
      <c r="B34" s="266"/>
      <c r="C34" s="9" t="s">
        <v>7</v>
      </c>
      <c r="D34" s="10">
        <f t="shared" si="2"/>
        <v>252386.7</v>
      </c>
      <c r="E34" s="10">
        <f t="shared" si="10"/>
        <v>0</v>
      </c>
      <c r="F34" s="10">
        <f t="shared" si="10"/>
        <v>2353.9</v>
      </c>
      <c r="G34" s="10">
        <f t="shared" si="10"/>
        <v>7271</v>
      </c>
      <c r="H34" s="10">
        <f t="shared" si="10"/>
        <v>7525.7</v>
      </c>
      <c r="I34" s="10">
        <f t="shared" si="10"/>
        <v>14638.1</v>
      </c>
      <c r="J34" s="10">
        <f t="shared" si="10"/>
        <v>22567.7</v>
      </c>
      <c r="K34" s="10">
        <f t="shared" si="10"/>
        <v>23177.5</v>
      </c>
      <c r="L34" s="15">
        <f t="shared" si="10"/>
        <v>58713.2</v>
      </c>
      <c r="M34" s="10">
        <f t="shared" si="10"/>
        <v>38713.199999999997</v>
      </c>
      <c r="N34" s="10">
        <f t="shared" si="10"/>
        <v>38713.199999999997</v>
      </c>
      <c r="O34" s="10">
        <f t="shared" si="10"/>
        <v>38713.199999999997</v>
      </c>
      <c r="P34" s="12" t="e">
        <f>L34-#REF!</f>
        <v>#REF!</v>
      </c>
      <c r="Q34" s="1" t="e">
        <f>P34-'ВЕРНАЯ на АВГУСТ'!P34</f>
        <v>#REF!</v>
      </c>
    </row>
    <row r="35" spans="1:17" ht="24">
      <c r="A35" s="265"/>
      <c r="B35" s="266"/>
      <c r="C35" s="9" t="s">
        <v>8</v>
      </c>
      <c r="D35" s="10">
        <f t="shared" si="2"/>
        <v>0</v>
      </c>
      <c r="E35" s="10">
        <f t="shared" si="10"/>
        <v>0</v>
      </c>
      <c r="F35" s="10">
        <f t="shared" si="10"/>
        <v>0</v>
      </c>
      <c r="G35" s="10">
        <f t="shared" si="10"/>
        <v>0</v>
      </c>
      <c r="H35" s="10">
        <f t="shared" si="10"/>
        <v>0</v>
      </c>
      <c r="I35" s="10">
        <f t="shared" si="10"/>
        <v>0</v>
      </c>
      <c r="J35" s="10">
        <f t="shared" si="10"/>
        <v>0</v>
      </c>
      <c r="K35" s="10">
        <f t="shared" si="10"/>
        <v>0</v>
      </c>
      <c r="L35" s="15">
        <f t="shared" si="10"/>
        <v>0</v>
      </c>
      <c r="M35" s="10">
        <f t="shared" si="10"/>
        <v>0</v>
      </c>
      <c r="N35" s="10">
        <f t="shared" si="10"/>
        <v>0</v>
      </c>
      <c r="O35" s="10">
        <f t="shared" si="10"/>
        <v>0</v>
      </c>
      <c r="P35" s="12" t="e">
        <f>L35-#REF!</f>
        <v>#REF!</v>
      </c>
      <c r="Q35" s="1" t="e">
        <f>P35-'ВЕРНАЯ на АВГУСТ'!P35</f>
        <v>#REF!</v>
      </c>
    </row>
    <row r="36" spans="1:17" ht="24">
      <c r="A36" s="265"/>
      <c r="B36" s="266"/>
      <c r="C36" s="9" t="s">
        <v>9</v>
      </c>
      <c r="D36" s="10">
        <f t="shared" si="2"/>
        <v>0</v>
      </c>
      <c r="E36" s="10">
        <f t="shared" si="10"/>
        <v>0</v>
      </c>
      <c r="F36" s="10">
        <f t="shared" si="10"/>
        <v>0</v>
      </c>
      <c r="G36" s="10">
        <f t="shared" si="10"/>
        <v>0</v>
      </c>
      <c r="H36" s="10">
        <f t="shared" si="10"/>
        <v>0</v>
      </c>
      <c r="I36" s="10">
        <f t="shared" si="10"/>
        <v>0</v>
      </c>
      <c r="J36" s="10">
        <f t="shared" si="10"/>
        <v>0</v>
      </c>
      <c r="K36" s="10">
        <f t="shared" si="10"/>
        <v>0</v>
      </c>
      <c r="L36" s="15">
        <f t="shared" si="10"/>
        <v>0</v>
      </c>
      <c r="M36" s="10">
        <f t="shared" si="10"/>
        <v>0</v>
      </c>
      <c r="N36" s="10">
        <f t="shared" si="10"/>
        <v>0</v>
      </c>
      <c r="O36" s="10">
        <f t="shared" si="10"/>
        <v>0</v>
      </c>
      <c r="P36" s="12" t="e">
        <f>L36-#REF!</f>
        <v>#REF!</v>
      </c>
      <c r="Q36" s="1" t="e">
        <f>P36-'ВЕРНАЯ на АВГУСТ'!P36</f>
        <v>#REF!</v>
      </c>
    </row>
    <row r="37" spans="1:17" ht="36">
      <c r="A37" s="265"/>
      <c r="B37" s="266"/>
      <c r="C37" s="9" t="s">
        <v>10</v>
      </c>
      <c r="D37" s="10">
        <f t="shared" si="2"/>
        <v>58177.5</v>
      </c>
      <c r="E37" s="10">
        <f t="shared" si="10"/>
        <v>0</v>
      </c>
      <c r="F37" s="10">
        <f t="shared" si="10"/>
        <v>1181.9000000000001</v>
      </c>
      <c r="G37" s="10">
        <f t="shared" si="10"/>
        <v>6095.6</v>
      </c>
      <c r="H37" s="10">
        <f t="shared" si="10"/>
        <v>6100</v>
      </c>
      <c r="I37" s="10">
        <f t="shared" si="10"/>
        <v>6100</v>
      </c>
      <c r="J37" s="10">
        <f t="shared" si="10"/>
        <v>6100</v>
      </c>
      <c r="K37" s="10">
        <f t="shared" si="10"/>
        <v>8200</v>
      </c>
      <c r="L37" s="15">
        <f t="shared" si="10"/>
        <v>6100</v>
      </c>
      <c r="M37" s="10">
        <f t="shared" si="10"/>
        <v>6100</v>
      </c>
      <c r="N37" s="10">
        <f t="shared" si="10"/>
        <v>6100</v>
      </c>
      <c r="O37" s="10">
        <f t="shared" si="10"/>
        <v>6100</v>
      </c>
      <c r="P37" s="12" t="e">
        <f>L37-#REF!</f>
        <v>#REF!</v>
      </c>
      <c r="Q37" s="1" t="e">
        <f>P37-'ВЕРНАЯ на АВГУСТ'!P37</f>
        <v>#REF!</v>
      </c>
    </row>
    <row r="38" spans="1:17" ht="72">
      <c r="A38" s="265"/>
      <c r="B38" s="266"/>
      <c r="C38" s="9" t="s">
        <v>11</v>
      </c>
      <c r="D38" s="10">
        <f t="shared" si="2"/>
        <v>10000</v>
      </c>
      <c r="E38" s="10">
        <f t="shared" si="10"/>
        <v>0</v>
      </c>
      <c r="F38" s="10">
        <f t="shared" si="10"/>
        <v>0</v>
      </c>
      <c r="G38" s="10">
        <f t="shared" si="10"/>
        <v>0</v>
      </c>
      <c r="H38" s="10">
        <f t="shared" si="10"/>
        <v>0</v>
      </c>
      <c r="I38" s="10">
        <f t="shared" si="10"/>
        <v>0</v>
      </c>
      <c r="J38" s="10">
        <f t="shared" si="10"/>
        <v>10000</v>
      </c>
      <c r="K38" s="10">
        <f t="shared" si="10"/>
        <v>0</v>
      </c>
      <c r="L38" s="15">
        <f t="shared" si="10"/>
        <v>0</v>
      </c>
      <c r="M38" s="10">
        <f t="shared" si="10"/>
        <v>0</v>
      </c>
      <c r="N38" s="10">
        <f t="shared" si="10"/>
        <v>0</v>
      </c>
      <c r="O38" s="10">
        <f t="shared" si="10"/>
        <v>0</v>
      </c>
      <c r="P38" s="12" t="e">
        <f>L38-#REF!</f>
        <v>#REF!</v>
      </c>
      <c r="Q38" s="1" t="e">
        <f>P38-'ВЕРНАЯ на АВГУСТ'!P38</f>
        <v>#REF!</v>
      </c>
    </row>
    <row r="39" spans="1:17">
      <c r="A39" s="265"/>
      <c r="B39" s="266" t="s">
        <v>17</v>
      </c>
      <c r="C39" s="9" t="s">
        <v>6</v>
      </c>
      <c r="D39" s="20">
        <f t="shared" si="2"/>
        <v>2050339.7000000002</v>
      </c>
      <c r="E39" s="10">
        <f t="shared" ref="E39:O44" si="11">E517</f>
        <v>0</v>
      </c>
      <c r="F39" s="10">
        <f t="shared" si="11"/>
        <v>0</v>
      </c>
      <c r="G39" s="10">
        <f t="shared" si="11"/>
        <v>0</v>
      </c>
      <c r="H39" s="10">
        <f t="shared" si="11"/>
        <v>0</v>
      </c>
      <c r="I39" s="10">
        <f t="shared" si="11"/>
        <v>0</v>
      </c>
      <c r="J39" s="10">
        <f t="shared" si="11"/>
        <v>56958.5</v>
      </c>
      <c r="K39" s="10">
        <f t="shared" si="11"/>
        <v>252271.30000000002</v>
      </c>
      <c r="L39" s="20">
        <f t="shared" si="11"/>
        <v>870493.8</v>
      </c>
      <c r="M39" s="10">
        <f t="shared" si="11"/>
        <v>870616.1</v>
      </c>
      <c r="N39" s="10">
        <f t="shared" si="11"/>
        <v>0</v>
      </c>
      <c r="O39" s="10">
        <f t="shared" si="11"/>
        <v>0</v>
      </c>
      <c r="P39" s="12" t="e">
        <f>L39-#REF!</f>
        <v>#REF!</v>
      </c>
      <c r="Q39" s="1" t="e">
        <f>P39-'ВЕРНАЯ на АВГУСТ'!P39</f>
        <v>#REF!</v>
      </c>
    </row>
    <row r="40" spans="1:17">
      <c r="A40" s="265"/>
      <c r="B40" s="266"/>
      <c r="C40" s="9" t="s">
        <v>7</v>
      </c>
      <c r="D40" s="20">
        <f t="shared" si="2"/>
        <v>529253.69999999995</v>
      </c>
      <c r="E40" s="10">
        <f t="shared" si="11"/>
        <v>0</v>
      </c>
      <c r="F40" s="10">
        <f t="shared" si="11"/>
        <v>0</v>
      </c>
      <c r="G40" s="10">
        <f t="shared" si="11"/>
        <v>0</v>
      </c>
      <c r="H40" s="10">
        <f t="shared" si="11"/>
        <v>0</v>
      </c>
      <c r="I40" s="10">
        <f t="shared" si="11"/>
        <v>0</v>
      </c>
      <c r="J40" s="10">
        <f t="shared" si="11"/>
        <v>13005.5</v>
      </c>
      <c r="K40" s="10">
        <f t="shared" si="11"/>
        <v>62950.299999999996</v>
      </c>
      <c r="L40" s="20">
        <f>L518</f>
        <v>336493.8</v>
      </c>
      <c r="M40" s="10">
        <f t="shared" si="11"/>
        <v>116804.1</v>
      </c>
      <c r="N40" s="10">
        <f t="shared" si="11"/>
        <v>0</v>
      </c>
      <c r="O40" s="10">
        <f t="shared" si="11"/>
        <v>0</v>
      </c>
      <c r="P40" s="12" t="e">
        <f>L40-#REF!</f>
        <v>#REF!</v>
      </c>
      <c r="Q40" s="1" t="e">
        <f>P40-'ВЕРНАЯ на АВГУСТ'!P40</f>
        <v>#REF!</v>
      </c>
    </row>
    <row r="41" spans="1:17" ht="24">
      <c r="A41" s="265"/>
      <c r="B41" s="266"/>
      <c r="C41" s="9" t="s">
        <v>8</v>
      </c>
      <c r="D41" s="10">
        <f t="shared" si="2"/>
        <v>1477133</v>
      </c>
      <c r="E41" s="10">
        <f t="shared" si="11"/>
        <v>0</v>
      </c>
      <c r="F41" s="10">
        <f t="shared" si="11"/>
        <v>0</v>
      </c>
      <c r="G41" s="10">
        <f t="shared" si="11"/>
        <v>0</v>
      </c>
      <c r="H41" s="10">
        <f t="shared" si="11"/>
        <v>0</v>
      </c>
      <c r="I41" s="10">
        <f t="shared" si="11"/>
        <v>0</v>
      </c>
      <c r="J41" s="10">
        <f t="shared" si="11"/>
        <v>0</v>
      </c>
      <c r="K41" s="10">
        <f t="shared" si="11"/>
        <v>189321</v>
      </c>
      <c r="L41" s="15">
        <f t="shared" si="11"/>
        <v>534000</v>
      </c>
      <c r="M41" s="10">
        <f t="shared" si="11"/>
        <v>753812</v>
      </c>
      <c r="N41" s="10">
        <f t="shared" si="11"/>
        <v>0</v>
      </c>
      <c r="O41" s="10">
        <f t="shared" si="11"/>
        <v>0</v>
      </c>
      <c r="P41" s="12" t="e">
        <f>L41-#REF!</f>
        <v>#REF!</v>
      </c>
      <c r="Q41" s="1" t="e">
        <f>P41-'ВЕРНАЯ на АВГУСТ'!P41</f>
        <v>#REF!</v>
      </c>
    </row>
    <row r="42" spans="1:17" ht="24">
      <c r="A42" s="265"/>
      <c r="B42" s="266"/>
      <c r="C42" s="9" t="s">
        <v>9</v>
      </c>
      <c r="D42" s="10">
        <f t="shared" si="2"/>
        <v>0</v>
      </c>
      <c r="E42" s="10">
        <f t="shared" si="11"/>
        <v>0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5">
        <f t="shared" si="11"/>
        <v>0</v>
      </c>
      <c r="M42" s="10">
        <f t="shared" si="11"/>
        <v>0</v>
      </c>
      <c r="N42" s="10">
        <f t="shared" si="11"/>
        <v>0</v>
      </c>
      <c r="O42" s="10">
        <f t="shared" si="11"/>
        <v>0</v>
      </c>
      <c r="P42" s="12" t="e">
        <f>L42-#REF!</f>
        <v>#REF!</v>
      </c>
      <c r="Q42" s="1" t="e">
        <f>P42-'ВЕРНАЯ на АВГУСТ'!P42</f>
        <v>#REF!</v>
      </c>
    </row>
    <row r="43" spans="1:17" ht="36">
      <c r="A43" s="265"/>
      <c r="B43" s="266"/>
      <c r="C43" s="9" t="s">
        <v>10</v>
      </c>
      <c r="D43" s="10">
        <f t="shared" si="2"/>
        <v>0</v>
      </c>
      <c r="E43" s="10">
        <f t="shared" si="11"/>
        <v>0</v>
      </c>
      <c r="F43" s="10">
        <f t="shared" si="11"/>
        <v>0</v>
      </c>
      <c r="G43" s="10">
        <f t="shared" si="11"/>
        <v>0</v>
      </c>
      <c r="H43" s="10">
        <f t="shared" si="11"/>
        <v>0</v>
      </c>
      <c r="I43" s="10">
        <f t="shared" si="11"/>
        <v>0</v>
      </c>
      <c r="J43" s="10">
        <f t="shared" si="11"/>
        <v>0</v>
      </c>
      <c r="K43" s="10">
        <f t="shared" si="11"/>
        <v>0</v>
      </c>
      <c r="L43" s="15">
        <f t="shared" si="11"/>
        <v>0</v>
      </c>
      <c r="M43" s="10">
        <f t="shared" si="11"/>
        <v>0</v>
      </c>
      <c r="N43" s="10">
        <f t="shared" si="11"/>
        <v>0</v>
      </c>
      <c r="O43" s="10">
        <f t="shared" si="11"/>
        <v>0</v>
      </c>
      <c r="P43" s="12" t="e">
        <f>L43-#REF!</f>
        <v>#REF!</v>
      </c>
      <c r="Q43" s="1" t="e">
        <f>P43-'ВЕРНАЯ на АВГУСТ'!P43</f>
        <v>#REF!</v>
      </c>
    </row>
    <row r="44" spans="1:17" ht="72">
      <c r="A44" s="265"/>
      <c r="B44" s="266"/>
      <c r="C44" s="9" t="s">
        <v>11</v>
      </c>
      <c r="D44" s="10">
        <f t="shared" si="2"/>
        <v>43953</v>
      </c>
      <c r="E44" s="10">
        <f t="shared" si="11"/>
        <v>0</v>
      </c>
      <c r="F44" s="10">
        <f t="shared" si="11"/>
        <v>0</v>
      </c>
      <c r="G44" s="10">
        <f t="shared" si="11"/>
        <v>0</v>
      </c>
      <c r="H44" s="10">
        <f t="shared" si="11"/>
        <v>0</v>
      </c>
      <c r="I44" s="10">
        <f t="shared" si="11"/>
        <v>0</v>
      </c>
      <c r="J44" s="10">
        <f t="shared" si="11"/>
        <v>43953</v>
      </c>
      <c r="K44" s="10">
        <f t="shared" si="11"/>
        <v>0</v>
      </c>
      <c r="L44" s="15">
        <f t="shared" si="11"/>
        <v>0</v>
      </c>
      <c r="M44" s="10">
        <f t="shared" si="11"/>
        <v>0</v>
      </c>
      <c r="N44" s="10">
        <f t="shared" si="11"/>
        <v>0</v>
      </c>
      <c r="O44" s="10">
        <f t="shared" si="11"/>
        <v>0</v>
      </c>
      <c r="P44" s="12" t="e">
        <f>L44-#REF!</f>
        <v>#REF!</v>
      </c>
      <c r="Q44" s="1" t="e">
        <f>P44-'ВЕРНАЯ на АВГУСТ'!P44</f>
        <v>#REF!</v>
      </c>
    </row>
    <row r="45" spans="1:17" ht="15.75" customHeight="1">
      <c r="A45" s="265"/>
      <c r="B45" s="266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  <c r="Q45" s="1" t="e">
        <f>P45-'ВЕРНАЯ на АВГУСТ'!P45</f>
        <v>#REF!</v>
      </c>
    </row>
    <row r="46" spans="1:17">
      <c r="A46" s="265"/>
      <c r="B46" s="266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2">L941</f>
        <v>212</v>
      </c>
      <c r="M46" s="10">
        <f t="shared" si="12"/>
        <v>0</v>
      </c>
      <c r="N46" s="10">
        <f t="shared" si="12"/>
        <v>0</v>
      </c>
      <c r="O46" s="10">
        <f t="shared" si="12"/>
        <v>0</v>
      </c>
      <c r="P46" s="12" t="e">
        <f>L46-#REF!</f>
        <v>#REF!</v>
      </c>
      <c r="Q46" s="1" t="e">
        <f>P46-'ВЕРНАЯ на АВГУСТ'!P46</f>
        <v>#REF!</v>
      </c>
    </row>
    <row r="47" spans="1:17" ht="24">
      <c r="A47" s="265"/>
      <c r="B47" s="266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2"/>
        <v>1715.3</v>
      </c>
      <c r="M47" s="10">
        <f t="shared" si="12"/>
        <v>0</v>
      </c>
      <c r="N47" s="10">
        <f t="shared" si="12"/>
        <v>0</v>
      </c>
      <c r="O47" s="10">
        <f t="shared" si="12"/>
        <v>0</v>
      </c>
      <c r="P47" s="12" t="e">
        <f>L47-#REF!</f>
        <v>#REF!</v>
      </c>
      <c r="Q47" s="1" t="e">
        <f>P47-'ВЕРНАЯ на АВГУСТ'!P47</f>
        <v>#REF!</v>
      </c>
    </row>
    <row r="48" spans="1:17" ht="24">
      <c r="A48" s="265"/>
      <c r="B48" s="266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2"/>
        <v>0</v>
      </c>
      <c r="M48" s="10">
        <f t="shared" si="12"/>
        <v>0</v>
      </c>
      <c r="N48" s="10">
        <f t="shared" si="12"/>
        <v>0</v>
      </c>
      <c r="O48" s="10">
        <f t="shared" si="12"/>
        <v>0</v>
      </c>
      <c r="P48" s="12" t="e">
        <f>L48-#REF!</f>
        <v>#REF!</v>
      </c>
      <c r="Q48" s="1" t="e">
        <f>P48-'ВЕРНАЯ на АВГУСТ'!P48</f>
        <v>#REF!</v>
      </c>
    </row>
    <row r="49" spans="1:17" ht="36">
      <c r="A49" s="265"/>
      <c r="B49" s="266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2"/>
        <v>0</v>
      </c>
      <c r="M49" s="10">
        <f t="shared" si="12"/>
        <v>0</v>
      </c>
      <c r="N49" s="10">
        <f t="shared" si="12"/>
        <v>0</v>
      </c>
      <c r="O49" s="10">
        <f t="shared" si="12"/>
        <v>0</v>
      </c>
      <c r="P49" s="12" t="e">
        <f>L49-#REF!</f>
        <v>#REF!</v>
      </c>
      <c r="Q49" s="1" t="e">
        <f>P49-'ВЕРНАЯ на АВГУСТ'!P49</f>
        <v>#REF!</v>
      </c>
    </row>
    <row r="50" spans="1:17" ht="72">
      <c r="A50" s="265"/>
      <c r="B50" s="266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2"/>
        <v>0</v>
      </c>
      <c r="M50" s="10">
        <f t="shared" si="12"/>
        <v>0</v>
      </c>
      <c r="N50" s="10">
        <f t="shared" si="12"/>
        <v>0</v>
      </c>
      <c r="O50" s="10">
        <f t="shared" si="12"/>
        <v>0</v>
      </c>
      <c r="P50" s="12" t="e">
        <f>L50-#REF!</f>
        <v>#REF!</v>
      </c>
      <c r="Q50" s="1" t="e">
        <f>P50-'ВЕРНАЯ на АВГУСТ'!P50</f>
        <v>#REF!</v>
      </c>
    </row>
    <row r="51" spans="1:17">
      <c r="A51" s="268" t="s">
        <v>19</v>
      </c>
      <c r="B51" s="266"/>
      <c r="C51" s="9" t="s">
        <v>6</v>
      </c>
      <c r="D51" s="20">
        <f t="shared" si="2"/>
        <v>3074321.6</v>
      </c>
      <c r="E51" s="10">
        <f t="shared" ref="E51:O56" si="13">E57+E63+E69+E75+E81</f>
        <v>1003594.2</v>
      </c>
      <c r="F51" s="10">
        <f t="shared" si="13"/>
        <v>92934.2</v>
      </c>
      <c r="G51" s="10">
        <f t="shared" si="13"/>
        <v>94181.400000000009</v>
      </c>
      <c r="H51" s="10">
        <f t="shared" si="13"/>
        <v>103736.2</v>
      </c>
      <c r="I51" s="10">
        <f t="shared" si="13"/>
        <v>169506.2</v>
      </c>
      <c r="J51" s="10">
        <f t="shared" si="13"/>
        <v>235463.3</v>
      </c>
      <c r="K51" s="10">
        <f t="shared" si="13"/>
        <v>220908.60000000003</v>
      </c>
      <c r="L51" s="20">
        <f t="shared" si="13"/>
        <v>326655.40000000002</v>
      </c>
      <c r="M51" s="10">
        <f t="shared" si="13"/>
        <v>274467.20000000001</v>
      </c>
      <c r="N51" s="10">
        <f t="shared" si="13"/>
        <v>275867.90000000002</v>
      </c>
      <c r="O51" s="10">
        <f t="shared" si="13"/>
        <v>277007</v>
      </c>
      <c r="P51" s="12" t="e">
        <f>L51-#REF!</f>
        <v>#REF!</v>
      </c>
      <c r="Q51" s="1" t="e">
        <f>P51-'ВЕРНАЯ на АВГУСТ'!P51</f>
        <v>#REF!</v>
      </c>
    </row>
    <row r="52" spans="1:17">
      <c r="A52" s="268"/>
      <c r="B52" s="266"/>
      <c r="C52" s="9" t="s">
        <v>7</v>
      </c>
      <c r="D52" s="20">
        <f t="shared" si="2"/>
        <v>1518905.0000000002</v>
      </c>
      <c r="E52" s="10">
        <f t="shared" si="13"/>
        <v>75475.199999999997</v>
      </c>
      <c r="F52" s="10">
        <f t="shared" si="13"/>
        <v>81558.7</v>
      </c>
      <c r="G52" s="10">
        <f t="shared" si="13"/>
        <v>84020.800000000003</v>
      </c>
      <c r="H52" s="10">
        <f t="shared" si="13"/>
        <v>86216.2</v>
      </c>
      <c r="I52" s="10">
        <f t="shared" si="13"/>
        <v>108424.6</v>
      </c>
      <c r="J52" s="10">
        <f t="shared" si="13"/>
        <v>159758.5</v>
      </c>
      <c r="K52" s="10">
        <f t="shared" si="13"/>
        <v>151943.20000000001</v>
      </c>
      <c r="L52" s="20">
        <f t="shared" si="13"/>
        <v>209210</v>
      </c>
      <c r="M52" s="10">
        <f t="shared" si="13"/>
        <v>187432.6</v>
      </c>
      <c r="N52" s="10">
        <f t="shared" si="13"/>
        <v>187432.6</v>
      </c>
      <c r="O52" s="10">
        <f t="shared" si="13"/>
        <v>187432.6</v>
      </c>
      <c r="P52" s="12" t="e">
        <f>L52-#REF!</f>
        <v>#REF!</v>
      </c>
      <c r="Q52" s="1" t="e">
        <f>P52-'ВЕРНАЯ на АВГУСТ'!P52</f>
        <v>#REF!</v>
      </c>
    </row>
    <row r="53" spans="1:17" ht="24">
      <c r="A53" s="268"/>
      <c r="B53" s="266"/>
      <c r="C53" s="9" t="s">
        <v>8</v>
      </c>
      <c r="D53" s="10">
        <f t="shared" si="2"/>
        <v>0</v>
      </c>
      <c r="E53" s="10">
        <f t="shared" si="13"/>
        <v>0</v>
      </c>
      <c r="F53" s="10">
        <f t="shared" si="13"/>
        <v>0</v>
      </c>
      <c r="G53" s="10">
        <f t="shared" si="13"/>
        <v>0</v>
      </c>
      <c r="H53" s="10">
        <f t="shared" si="13"/>
        <v>0</v>
      </c>
      <c r="I53" s="10">
        <f t="shared" si="13"/>
        <v>0</v>
      </c>
      <c r="J53" s="10">
        <f t="shared" si="13"/>
        <v>0</v>
      </c>
      <c r="K53" s="10">
        <f t="shared" si="13"/>
        <v>0</v>
      </c>
      <c r="L53" s="15">
        <f t="shared" si="13"/>
        <v>0</v>
      </c>
      <c r="M53" s="10">
        <f t="shared" si="13"/>
        <v>0</v>
      </c>
      <c r="N53" s="10">
        <f t="shared" si="13"/>
        <v>0</v>
      </c>
      <c r="O53" s="10">
        <f t="shared" si="13"/>
        <v>0</v>
      </c>
      <c r="P53" s="12" t="e">
        <f>L53-#REF!</f>
        <v>#REF!</v>
      </c>
      <c r="Q53" s="1" t="e">
        <f>P53-'ВЕРНАЯ на АВГУСТ'!P53</f>
        <v>#REF!</v>
      </c>
    </row>
    <row r="54" spans="1:17" ht="24">
      <c r="A54" s="268"/>
      <c r="B54" s="266"/>
      <c r="C54" s="9" t="s">
        <v>9</v>
      </c>
      <c r="D54" s="10">
        <f t="shared" si="2"/>
        <v>1388332.1</v>
      </c>
      <c r="E54" s="10">
        <f t="shared" si="13"/>
        <v>918319</v>
      </c>
      <c r="F54" s="10">
        <f t="shared" si="13"/>
        <v>1134.5</v>
      </c>
      <c r="G54" s="10">
        <f t="shared" si="13"/>
        <v>1359</v>
      </c>
      <c r="H54" s="10">
        <f t="shared" si="13"/>
        <v>7744.9</v>
      </c>
      <c r="I54" s="10">
        <f t="shared" si="13"/>
        <v>48853.3</v>
      </c>
      <c r="J54" s="10">
        <f t="shared" si="13"/>
        <v>55947.8</v>
      </c>
      <c r="K54" s="10">
        <f t="shared" si="13"/>
        <v>57638.7</v>
      </c>
      <c r="L54" s="15">
        <f t="shared" si="13"/>
        <v>97688.4</v>
      </c>
      <c r="M54" s="10">
        <f t="shared" si="13"/>
        <v>66289.8</v>
      </c>
      <c r="N54" s="10">
        <f t="shared" si="13"/>
        <v>66653.3</v>
      </c>
      <c r="O54" s="10">
        <f t="shared" si="13"/>
        <v>66703.399999999994</v>
      </c>
      <c r="P54" s="12" t="e">
        <f>L54-#REF!</f>
        <v>#REF!</v>
      </c>
      <c r="Q54" s="1" t="e">
        <f>P54-'ВЕРНАЯ на АВГУСТ'!P54</f>
        <v>#REF!</v>
      </c>
    </row>
    <row r="55" spans="1:17" ht="36">
      <c r="A55" s="268"/>
      <c r="B55" s="266"/>
      <c r="C55" s="9" t="s">
        <v>10</v>
      </c>
      <c r="D55" s="10">
        <f t="shared" si="2"/>
        <v>167084.5</v>
      </c>
      <c r="E55" s="10">
        <f t="shared" si="13"/>
        <v>9800</v>
      </c>
      <c r="F55" s="10">
        <f t="shared" si="13"/>
        <v>10241</v>
      </c>
      <c r="G55" s="10">
        <f t="shared" si="13"/>
        <v>8801.6</v>
      </c>
      <c r="H55" s="10">
        <f t="shared" si="13"/>
        <v>9775.1</v>
      </c>
      <c r="I55" s="10">
        <f t="shared" si="13"/>
        <v>12228.3</v>
      </c>
      <c r="J55" s="10">
        <f t="shared" si="13"/>
        <v>19757</v>
      </c>
      <c r="K55" s="10">
        <f t="shared" si="13"/>
        <v>11326.7</v>
      </c>
      <c r="L55" s="15">
        <f t="shared" si="13"/>
        <v>19757</v>
      </c>
      <c r="M55" s="10">
        <f t="shared" si="13"/>
        <v>20744.8</v>
      </c>
      <c r="N55" s="10">
        <f t="shared" si="13"/>
        <v>21782</v>
      </c>
      <c r="O55" s="10">
        <f t="shared" si="13"/>
        <v>22871</v>
      </c>
      <c r="P55" s="12" t="e">
        <f>L55-#REF!</f>
        <v>#REF!</v>
      </c>
      <c r="Q55" s="1" t="e">
        <f>P55-'ВЕРНАЯ на АВГУСТ'!P55</f>
        <v>#REF!</v>
      </c>
    </row>
    <row r="56" spans="1:17" hidden="1">
      <c r="A56" s="11"/>
      <c r="B56" s="9"/>
      <c r="C56" s="9"/>
      <c r="D56" s="10">
        <f t="shared" si="2"/>
        <v>0</v>
      </c>
      <c r="E56" s="10">
        <f t="shared" si="13"/>
        <v>0</v>
      </c>
      <c r="F56" s="10">
        <f t="shared" si="13"/>
        <v>0</v>
      </c>
      <c r="G56" s="10">
        <f t="shared" si="13"/>
        <v>0</v>
      </c>
      <c r="H56" s="10">
        <f t="shared" si="13"/>
        <v>0</v>
      </c>
      <c r="I56" s="10">
        <f t="shared" si="13"/>
        <v>0</v>
      </c>
      <c r="J56" s="10">
        <f t="shared" si="13"/>
        <v>0</v>
      </c>
      <c r="K56" s="10">
        <f t="shared" si="13"/>
        <v>0</v>
      </c>
      <c r="L56" s="15">
        <f t="shared" si="13"/>
        <v>0</v>
      </c>
      <c r="M56" s="10">
        <f t="shared" si="13"/>
        <v>0</v>
      </c>
      <c r="N56" s="10">
        <f t="shared" si="13"/>
        <v>0</v>
      </c>
      <c r="O56" s="10">
        <f t="shared" si="13"/>
        <v>0</v>
      </c>
      <c r="P56" s="12" t="e">
        <f>L56-#REF!</f>
        <v>#REF!</v>
      </c>
      <c r="Q56" s="1" t="e">
        <f>P56-'ВЕРНАЯ на АВГУСТ'!P56</f>
        <v>#REF!</v>
      </c>
    </row>
    <row r="57" spans="1:17">
      <c r="A57" s="266" t="s">
        <v>20</v>
      </c>
      <c r="B57" s="266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  <c r="Q57" s="1" t="e">
        <f>P57-'ВЕРНАЯ на АВГУСТ'!P57</f>
        <v>#REF!</v>
      </c>
    </row>
    <row r="58" spans="1:17">
      <c r="A58" s="266"/>
      <c r="B58" s="266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  <c r="Q58" s="1" t="e">
        <f>P58-'ВЕРНАЯ на АВГУСТ'!P58</f>
        <v>#REF!</v>
      </c>
    </row>
    <row r="59" spans="1:17" ht="24">
      <c r="A59" s="266"/>
      <c r="B59" s="266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  <c r="Q59" s="1" t="e">
        <f>P59-'ВЕРНАЯ на АВГУСТ'!P59</f>
        <v>#REF!</v>
      </c>
    </row>
    <row r="60" spans="1:17" ht="24">
      <c r="A60" s="266"/>
      <c r="B60" s="266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  <c r="Q60" s="1" t="e">
        <f>P60-'ВЕРНАЯ на АВГУСТ'!P60</f>
        <v>#REF!</v>
      </c>
    </row>
    <row r="61" spans="1:17" ht="36">
      <c r="A61" s="266"/>
      <c r="B61" s="266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  <c r="Q61" s="1" t="e">
        <f>P61-'ВЕРНАЯ на АВГУСТ'!P61</f>
        <v>#REF!</v>
      </c>
    </row>
    <row r="62" spans="1:17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  <c r="Q62" s="1" t="e">
        <f>P62-'ВЕРНАЯ на АВГУСТ'!P62</f>
        <v>#REF!</v>
      </c>
    </row>
    <row r="63" spans="1:17">
      <c r="A63" s="266" t="s">
        <v>22</v>
      </c>
      <c r="B63" s="266" t="s">
        <v>13</v>
      </c>
      <c r="C63" s="9" t="s">
        <v>6</v>
      </c>
      <c r="D63" s="20">
        <f t="shared" si="2"/>
        <v>2672.4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20">
        <f>L64+L65+L66+L67+L68</f>
        <v>225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24" t="e">
        <f>L63-#REF!</f>
        <v>#REF!</v>
      </c>
      <c r="Q63" s="1" t="e">
        <f>P63-'ВЕРНАЯ на АВГУСТ'!P63</f>
        <v>#REF!</v>
      </c>
    </row>
    <row r="64" spans="1:17">
      <c r="A64" s="266"/>
      <c r="B64" s="266"/>
      <c r="C64" s="9" t="s">
        <v>7</v>
      </c>
      <c r="D64" s="20">
        <f t="shared" si="2"/>
        <v>2672.4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20">
        <f>250-25</f>
        <v>225</v>
      </c>
      <c r="M64" s="10">
        <v>250</v>
      </c>
      <c r="N64" s="10">
        <v>250</v>
      </c>
      <c r="O64" s="10">
        <v>250</v>
      </c>
      <c r="P64" s="24" t="e">
        <f>L64-#REF!</f>
        <v>#REF!</v>
      </c>
      <c r="Q64" s="1" t="e">
        <f>P64-'ВЕРНАЯ на АВГУСТ'!P64</f>
        <v>#REF!</v>
      </c>
    </row>
    <row r="65" spans="1:17" ht="24">
      <c r="A65" s="266"/>
      <c r="B65" s="266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  <c r="Q65" s="1" t="e">
        <f>P65-'ВЕРНАЯ на АВГУСТ'!P65</f>
        <v>#REF!</v>
      </c>
    </row>
    <row r="66" spans="1:17" ht="24">
      <c r="A66" s="266"/>
      <c r="B66" s="266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  <c r="Q66" s="1" t="e">
        <f>P66-'ВЕРНАЯ на АВГУСТ'!P66</f>
        <v>#REF!</v>
      </c>
    </row>
    <row r="67" spans="1:17" ht="36">
      <c r="A67" s="266"/>
      <c r="B67" s="266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  <c r="Q67" s="1" t="e">
        <f>P67-'ВЕРНАЯ на АВГУСТ'!P67</f>
        <v>#REF!</v>
      </c>
    </row>
    <row r="68" spans="1:17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  <c r="Q68" s="1" t="e">
        <f>P68-'ВЕРНАЯ на АВГУСТ'!P68</f>
        <v>#REF!</v>
      </c>
    </row>
    <row r="69" spans="1:17">
      <c r="A69" s="266" t="s">
        <v>23</v>
      </c>
      <c r="B69" s="266" t="s">
        <v>13</v>
      </c>
      <c r="C69" s="9" t="s">
        <v>6</v>
      </c>
      <c r="D69" s="20">
        <f t="shared" si="2"/>
        <v>5000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20">
        <f>L70+L71+L72+L73+L74</f>
        <v>360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24" t="e">
        <f>L69-#REF!</f>
        <v>#REF!</v>
      </c>
      <c r="Q69" s="1" t="e">
        <f>P69-'ВЕРНАЯ на АВГУСТ'!P69</f>
        <v>#REF!</v>
      </c>
    </row>
    <row r="70" spans="1:17">
      <c r="A70" s="266"/>
      <c r="B70" s="266"/>
      <c r="C70" s="9" t="s">
        <v>7</v>
      </c>
      <c r="D70" s="20">
        <f t="shared" si="2"/>
        <v>5000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20">
        <f>400-40</f>
        <v>360</v>
      </c>
      <c r="M70" s="10">
        <v>400</v>
      </c>
      <c r="N70" s="10">
        <v>400</v>
      </c>
      <c r="O70" s="10">
        <v>400</v>
      </c>
      <c r="P70" s="24" t="e">
        <f>L70-#REF!</f>
        <v>#REF!</v>
      </c>
      <c r="Q70" s="1" t="e">
        <f>P70-'ВЕРНАЯ на АВГУСТ'!P70</f>
        <v>#REF!</v>
      </c>
    </row>
    <row r="71" spans="1:17" ht="24">
      <c r="A71" s="266"/>
      <c r="B71" s="266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  <c r="Q71" s="1" t="e">
        <f>P71-'ВЕРНАЯ на АВГУСТ'!P71</f>
        <v>#REF!</v>
      </c>
    </row>
    <row r="72" spans="1:17" ht="24">
      <c r="A72" s="266"/>
      <c r="B72" s="266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  <c r="Q72" s="1" t="e">
        <f>P72-'ВЕРНАЯ на АВГУСТ'!P72</f>
        <v>#REF!</v>
      </c>
    </row>
    <row r="73" spans="1:17" ht="36">
      <c r="A73" s="266"/>
      <c r="B73" s="266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  <c r="Q73" s="1" t="e">
        <f>P73-'ВЕРНАЯ на АВГУСТ'!P73</f>
        <v>#REF!</v>
      </c>
    </row>
    <row r="74" spans="1:17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  <c r="Q74" s="1" t="e">
        <f>P74-'ВЕРНАЯ на АВГУСТ'!P74</f>
        <v>#REF!</v>
      </c>
    </row>
    <row r="75" spans="1:17">
      <c r="A75" s="266" t="s">
        <v>24</v>
      </c>
      <c r="B75" s="266" t="s">
        <v>13</v>
      </c>
      <c r="C75" s="9" t="s">
        <v>6</v>
      </c>
      <c r="D75" s="20">
        <f t="shared" si="2"/>
        <v>25822.2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20">
        <f>L76+L77+L78+L79+L80</f>
        <v>3357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24" t="e">
        <f>L75-#REF!</f>
        <v>#REF!</v>
      </c>
      <c r="Q75" s="1" t="e">
        <f>P75-'ВЕРНАЯ на АВГУСТ'!P75</f>
        <v>#REF!</v>
      </c>
    </row>
    <row r="76" spans="1:17">
      <c r="A76" s="266"/>
      <c r="B76" s="266"/>
      <c r="C76" s="9" t="s">
        <v>7</v>
      </c>
      <c r="D76" s="20">
        <f t="shared" si="2"/>
        <v>25822.2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20">
        <f>3730-373</f>
        <v>3357</v>
      </c>
      <c r="M76" s="10">
        <v>3730</v>
      </c>
      <c r="N76" s="10">
        <v>3730</v>
      </c>
      <c r="O76" s="10">
        <v>3730</v>
      </c>
      <c r="P76" s="24" t="e">
        <f>L76-#REF!</f>
        <v>#REF!</v>
      </c>
      <c r="Q76" s="1" t="e">
        <f>P76-'ВЕРНАЯ на АВГУСТ'!P76</f>
        <v>#REF!</v>
      </c>
    </row>
    <row r="77" spans="1:17" ht="24">
      <c r="A77" s="266"/>
      <c r="B77" s="266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  <c r="Q77" s="1" t="e">
        <f>P77-'ВЕРНАЯ на АВГУСТ'!P77</f>
        <v>#REF!</v>
      </c>
    </row>
    <row r="78" spans="1:17" ht="24">
      <c r="A78" s="266"/>
      <c r="B78" s="266"/>
      <c r="C78" s="9" t="s">
        <v>9</v>
      </c>
      <c r="D78" s="10">
        <f t="shared" ref="D78:D141" si="14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  <c r="Q78" s="1" t="e">
        <f>P78-'ВЕРНАЯ на АВГУСТ'!P78</f>
        <v>#REF!</v>
      </c>
    </row>
    <row r="79" spans="1:17" ht="36">
      <c r="A79" s="266"/>
      <c r="B79" s="266"/>
      <c r="C79" s="9" t="s">
        <v>10</v>
      </c>
      <c r="D79" s="10">
        <f t="shared" si="14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  <c r="Q79" s="1" t="e">
        <f>P79-'ВЕРНАЯ на АВГУСТ'!P79</f>
        <v>#REF!</v>
      </c>
    </row>
    <row r="80" spans="1:17">
      <c r="A80" s="9"/>
      <c r="B80" s="9"/>
      <c r="C80" s="9"/>
      <c r="D80" s="10">
        <f t="shared" si="14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  <c r="Q80" s="1" t="e">
        <f>P80-'ВЕРНАЯ на АВГУСТ'!P80</f>
        <v>#REF!</v>
      </c>
    </row>
    <row r="81" spans="1:20">
      <c r="A81" s="266" t="s">
        <v>25</v>
      </c>
      <c r="B81" s="266" t="s">
        <v>13</v>
      </c>
      <c r="C81" s="9" t="s">
        <v>6</v>
      </c>
      <c r="D81" s="20">
        <f t="shared" si="14"/>
        <v>16093.2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20">
        <f>L82+L83+L84+L85+L86</f>
        <v>2133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24" t="e">
        <f>L81-#REF!</f>
        <v>#REF!</v>
      </c>
      <c r="Q81" s="1" t="e">
        <f>P81-'ВЕРНАЯ на АВГУСТ'!P81</f>
        <v>#REF!</v>
      </c>
    </row>
    <row r="82" spans="1:20">
      <c r="A82" s="266"/>
      <c r="B82" s="266"/>
      <c r="C82" s="9" t="s">
        <v>7</v>
      </c>
      <c r="D82" s="20">
        <f t="shared" si="14"/>
        <v>16093.2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20">
        <f>2270-137</f>
        <v>2133</v>
      </c>
      <c r="M82" s="10">
        <v>2270</v>
      </c>
      <c r="N82" s="10">
        <v>2270</v>
      </c>
      <c r="O82" s="10">
        <v>2270</v>
      </c>
      <c r="P82" s="24" t="e">
        <f>L82-#REF!</f>
        <v>#REF!</v>
      </c>
      <c r="Q82" s="1" t="e">
        <f>P82-'ВЕРНАЯ на АВГУСТ'!P82</f>
        <v>#REF!</v>
      </c>
    </row>
    <row r="83" spans="1:20" ht="24">
      <c r="A83" s="266"/>
      <c r="B83" s="266"/>
      <c r="C83" s="9" t="s">
        <v>8</v>
      </c>
      <c r="D83" s="10">
        <f t="shared" si="14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  <c r="Q83" s="1" t="e">
        <f>P83-'ВЕРНАЯ на АВГУСТ'!P83</f>
        <v>#REF!</v>
      </c>
    </row>
    <row r="84" spans="1:20" ht="24">
      <c r="A84" s="266"/>
      <c r="B84" s="266"/>
      <c r="C84" s="9" t="s">
        <v>9</v>
      </c>
      <c r="D84" s="10">
        <f t="shared" si="14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  <c r="Q84" s="1" t="e">
        <f>P84-'ВЕРНАЯ на АВГУСТ'!P84</f>
        <v>#REF!</v>
      </c>
    </row>
    <row r="85" spans="1:20" ht="36">
      <c r="A85" s="266"/>
      <c r="B85" s="266"/>
      <c r="C85" s="9" t="s">
        <v>10</v>
      </c>
      <c r="D85" s="10">
        <f t="shared" si="14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  <c r="Q85" s="1" t="e">
        <f>P85-'ВЕРНАЯ на АВГУСТ'!P85</f>
        <v>#REF!</v>
      </c>
    </row>
    <row r="86" spans="1:20">
      <c r="A86" s="9"/>
      <c r="B86" s="9"/>
      <c r="C86" s="9"/>
      <c r="D86" s="10">
        <f t="shared" si="14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  <c r="Q86" s="1" t="e">
        <f>P86-'ВЕРНАЯ на АВГУСТ'!P86</f>
        <v>#REF!</v>
      </c>
    </row>
    <row r="87" spans="1:20">
      <c r="A87" s="268" t="s">
        <v>26</v>
      </c>
      <c r="B87" s="266"/>
      <c r="C87" s="9" t="s">
        <v>6</v>
      </c>
      <c r="D87" s="20">
        <f t="shared" si="14"/>
        <v>9036260.6999999993</v>
      </c>
      <c r="E87" s="10">
        <f t="shared" ref="E87:O92" si="15">E93+E99+E105+E111+E117+E123+E129</f>
        <v>1016732.6</v>
      </c>
      <c r="F87" s="10">
        <f t="shared" si="15"/>
        <v>543564.6</v>
      </c>
      <c r="G87" s="10">
        <f t="shared" si="15"/>
        <v>547495.60000000009</v>
      </c>
      <c r="H87" s="10">
        <f t="shared" si="15"/>
        <v>655973.1</v>
      </c>
      <c r="I87" s="10">
        <f t="shared" si="15"/>
        <v>768697.2</v>
      </c>
      <c r="J87" s="10">
        <f t="shared" si="15"/>
        <v>833247.29999999993</v>
      </c>
      <c r="K87" s="10">
        <f t="shared" si="15"/>
        <v>798647.6</v>
      </c>
      <c r="L87" s="20">
        <f t="shared" si="15"/>
        <v>957119.4</v>
      </c>
      <c r="M87" s="10">
        <f t="shared" si="15"/>
        <v>973521.8</v>
      </c>
      <c r="N87" s="10">
        <f t="shared" si="15"/>
        <v>985507.09999999986</v>
      </c>
      <c r="O87" s="10">
        <f t="shared" si="15"/>
        <v>955754.39999999991</v>
      </c>
      <c r="P87" s="12" t="e">
        <f>L87-#REF!</f>
        <v>#REF!</v>
      </c>
      <c r="Q87" s="1" t="e">
        <f>P87-'ВЕРНАЯ на АВГУСТ'!P87</f>
        <v>#REF!</v>
      </c>
      <c r="S87" s="1">
        <v>959864.4</v>
      </c>
      <c r="T87" s="1">
        <v>4941464.4000000004</v>
      </c>
    </row>
    <row r="88" spans="1:20">
      <c r="A88" s="268"/>
      <c r="B88" s="266"/>
      <c r="C88" s="9" t="s">
        <v>7</v>
      </c>
      <c r="D88" s="20">
        <f t="shared" si="14"/>
        <v>4938719.3999999994</v>
      </c>
      <c r="E88" s="10">
        <f t="shared" si="15"/>
        <v>349952.6</v>
      </c>
      <c r="F88" s="10">
        <f t="shared" si="15"/>
        <v>330822.8</v>
      </c>
      <c r="G88" s="10">
        <f t="shared" si="15"/>
        <v>343017.89999999997</v>
      </c>
      <c r="H88" s="10">
        <f t="shared" si="15"/>
        <v>371699.3</v>
      </c>
      <c r="I88" s="10">
        <f t="shared" si="15"/>
        <v>397538.7</v>
      </c>
      <c r="J88" s="10">
        <f t="shared" si="15"/>
        <v>450879.60000000003</v>
      </c>
      <c r="K88" s="10">
        <f t="shared" si="15"/>
        <v>463454.3</v>
      </c>
      <c r="L88" s="20">
        <f t="shared" si="15"/>
        <v>555169.10000000009</v>
      </c>
      <c r="M88" s="10">
        <f t="shared" si="15"/>
        <v>560688.70000000007</v>
      </c>
      <c r="N88" s="10">
        <f t="shared" si="15"/>
        <v>560179.30000000005</v>
      </c>
      <c r="O88" s="10">
        <f t="shared" si="15"/>
        <v>555317.1</v>
      </c>
      <c r="P88" s="12" t="e">
        <f>L88-#REF!</f>
        <v>#REF!</v>
      </c>
      <c r="Q88" s="1" t="e">
        <f>P88-'ВЕРНАЯ на АВГУСТ'!P88</f>
        <v>#REF!</v>
      </c>
    </row>
    <row r="89" spans="1:20" ht="24">
      <c r="A89" s="268"/>
      <c r="B89" s="266"/>
      <c r="C89" s="9" t="s">
        <v>8</v>
      </c>
      <c r="D89" s="10">
        <f t="shared" si="14"/>
        <v>554475.29999999993</v>
      </c>
      <c r="E89" s="10">
        <f t="shared" si="15"/>
        <v>98579</v>
      </c>
      <c r="F89" s="10">
        <f t="shared" si="15"/>
        <v>78300</v>
      </c>
      <c r="G89" s="10">
        <f t="shared" si="15"/>
        <v>78300</v>
      </c>
      <c r="H89" s="10">
        <f t="shared" si="15"/>
        <v>33348.1</v>
      </c>
      <c r="I89" s="10">
        <f t="shared" si="15"/>
        <v>45658</v>
      </c>
      <c r="J89" s="10">
        <f t="shared" si="15"/>
        <v>47296.5</v>
      </c>
      <c r="K89" s="10">
        <f t="shared" si="15"/>
        <v>47191.7</v>
      </c>
      <c r="L89" s="15">
        <f t="shared" si="15"/>
        <v>45950.3</v>
      </c>
      <c r="M89" s="10">
        <f t="shared" si="15"/>
        <v>40512.6</v>
      </c>
      <c r="N89" s="10">
        <f t="shared" si="15"/>
        <v>39339.1</v>
      </c>
      <c r="O89" s="10">
        <f t="shared" si="15"/>
        <v>0</v>
      </c>
      <c r="P89" s="12" t="e">
        <f>L89-#REF!</f>
        <v>#REF!</v>
      </c>
      <c r="Q89" s="1" t="e">
        <f>P89-'ВЕРНАЯ на АВГУСТ'!P89</f>
        <v>#REF!</v>
      </c>
    </row>
    <row r="90" spans="1:20" ht="24">
      <c r="A90" s="268"/>
      <c r="B90" s="266"/>
      <c r="C90" s="9" t="s">
        <v>9</v>
      </c>
      <c r="D90" s="10">
        <f t="shared" si="14"/>
        <v>1156644.8</v>
      </c>
      <c r="E90" s="10">
        <f t="shared" si="15"/>
        <v>459101</v>
      </c>
      <c r="F90" s="10">
        <f t="shared" si="15"/>
        <v>20432.3</v>
      </c>
      <c r="G90" s="10">
        <f t="shared" si="15"/>
        <v>19218.2</v>
      </c>
      <c r="H90" s="10">
        <f t="shared" si="15"/>
        <v>18604</v>
      </c>
      <c r="I90" s="10">
        <f t="shared" si="15"/>
        <v>76006.8</v>
      </c>
      <c r="J90" s="10">
        <f t="shared" si="15"/>
        <v>75847.199999999997</v>
      </c>
      <c r="K90" s="10">
        <f t="shared" si="15"/>
        <v>89976.7</v>
      </c>
      <c r="L90" s="15">
        <f t="shared" si="15"/>
        <v>96776</v>
      </c>
      <c r="M90" s="10">
        <f t="shared" si="15"/>
        <v>100135.3</v>
      </c>
      <c r="N90" s="10">
        <f t="shared" si="15"/>
        <v>100194.2</v>
      </c>
      <c r="O90" s="10">
        <f t="shared" si="15"/>
        <v>100353.1</v>
      </c>
      <c r="P90" s="12" t="e">
        <f>L90-#REF!</f>
        <v>#REF!</v>
      </c>
      <c r="Q90" s="1" t="e">
        <f>P90-'ВЕРНАЯ на АВГУСТ'!P90</f>
        <v>#REF!</v>
      </c>
      <c r="T90" s="1">
        <v>557914.1</v>
      </c>
    </row>
    <row r="91" spans="1:20" ht="36">
      <c r="A91" s="268"/>
      <c r="B91" s="266"/>
      <c r="C91" s="9" t="s">
        <v>10</v>
      </c>
      <c r="D91" s="10">
        <f t="shared" si="14"/>
        <v>2386421.1999999997</v>
      </c>
      <c r="E91" s="10">
        <f t="shared" si="15"/>
        <v>109100</v>
      </c>
      <c r="F91" s="10">
        <f t="shared" si="15"/>
        <v>114009.5</v>
      </c>
      <c r="G91" s="10">
        <f t="shared" si="15"/>
        <v>106959.5</v>
      </c>
      <c r="H91" s="10">
        <f t="shared" si="15"/>
        <v>232321.7</v>
      </c>
      <c r="I91" s="10">
        <f t="shared" si="15"/>
        <v>249493.7</v>
      </c>
      <c r="J91" s="10">
        <f t="shared" si="15"/>
        <v>259224</v>
      </c>
      <c r="K91" s="10">
        <f t="shared" si="15"/>
        <v>198024.9</v>
      </c>
      <c r="L91" s="15">
        <f t="shared" si="15"/>
        <v>259224</v>
      </c>
      <c r="M91" s="10">
        <f t="shared" si="15"/>
        <v>272185.2</v>
      </c>
      <c r="N91" s="10">
        <f t="shared" si="15"/>
        <v>285794.5</v>
      </c>
      <c r="O91" s="10">
        <f t="shared" si="15"/>
        <v>300084.2</v>
      </c>
      <c r="P91" s="12" t="e">
        <f>L91-#REF!</f>
        <v>#REF!</v>
      </c>
      <c r="Q91" s="1" t="e">
        <f>P91-'ВЕРНАЯ на АВГУСТ'!P91</f>
        <v>#REF!</v>
      </c>
    </row>
    <row r="92" spans="1:20" hidden="1">
      <c r="A92" s="11"/>
      <c r="B92" s="9"/>
      <c r="C92" s="9"/>
      <c r="D92" s="10">
        <f t="shared" si="14"/>
        <v>0</v>
      </c>
      <c r="E92" s="10">
        <f t="shared" si="15"/>
        <v>0</v>
      </c>
      <c r="F92" s="10">
        <f t="shared" si="15"/>
        <v>0</v>
      </c>
      <c r="G92" s="10">
        <f t="shared" si="15"/>
        <v>0</v>
      </c>
      <c r="H92" s="10">
        <f t="shared" si="15"/>
        <v>0</v>
      </c>
      <c r="I92" s="10">
        <f t="shared" si="15"/>
        <v>0</v>
      </c>
      <c r="J92" s="10">
        <f t="shared" si="15"/>
        <v>0</v>
      </c>
      <c r="K92" s="10">
        <f t="shared" si="15"/>
        <v>0</v>
      </c>
      <c r="L92" s="15">
        <f t="shared" si="15"/>
        <v>0</v>
      </c>
      <c r="M92" s="10">
        <f t="shared" si="15"/>
        <v>0</v>
      </c>
      <c r="N92" s="10">
        <f t="shared" si="15"/>
        <v>0</v>
      </c>
      <c r="O92" s="10">
        <f t="shared" si="15"/>
        <v>0</v>
      </c>
      <c r="P92" s="12" t="e">
        <f>L92-#REF!</f>
        <v>#REF!</v>
      </c>
      <c r="Q92" s="1" t="e">
        <f>P92-'ВЕРНАЯ на АВГУСТ'!P92</f>
        <v>#REF!</v>
      </c>
    </row>
    <row r="93" spans="1:20">
      <c r="A93" s="266" t="s">
        <v>27</v>
      </c>
      <c r="B93" s="266" t="s">
        <v>21</v>
      </c>
      <c r="C93" s="9" t="s">
        <v>6</v>
      </c>
      <c r="D93" s="20">
        <f t="shared" si="14"/>
        <v>8532118.0999999996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884384.8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24" t="e">
        <f>L93-#REF!</f>
        <v>#REF!</v>
      </c>
      <c r="Q93" s="1" t="e">
        <f>P93-'ВЕРНАЯ на АВГУСТ'!P93</f>
        <v>#REF!</v>
      </c>
    </row>
    <row r="94" spans="1:20">
      <c r="A94" s="266"/>
      <c r="B94" s="266"/>
      <c r="C94" s="9" t="s">
        <v>7</v>
      </c>
      <c r="D94" s="20">
        <f t="shared" si="14"/>
        <v>4733873.0999999987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f>529584.8-1200</f>
        <v>528384.80000000005</v>
      </c>
      <c r="M94" s="10">
        <v>533031.5</v>
      </c>
      <c r="N94" s="10">
        <v>532667.1</v>
      </c>
      <c r="O94" s="10">
        <v>532667.1</v>
      </c>
      <c r="P94" s="24" t="e">
        <f>L94-#REF!</f>
        <v>#REF!</v>
      </c>
      <c r="Q94" s="1" t="e">
        <f>P94-'ВЕРНАЯ на АВГУСТ'!P94</f>
        <v>#REF!</v>
      </c>
    </row>
    <row r="95" spans="1:20" ht="24">
      <c r="A95" s="266"/>
      <c r="B95" s="266"/>
      <c r="C95" s="9" t="s">
        <v>8</v>
      </c>
      <c r="D95" s="10">
        <f t="shared" si="14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  <c r="Q95" s="1" t="e">
        <f>P95-'ВЕРНАЯ на АВГУСТ'!P95</f>
        <v>#REF!</v>
      </c>
    </row>
    <row r="96" spans="1:20" ht="24">
      <c r="A96" s="266"/>
      <c r="B96" s="266"/>
      <c r="C96" s="9" t="s">
        <v>9</v>
      </c>
      <c r="D96" s="10">
        <f t="shared" si="14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  <c r="Q96" s="1" t="e">
        <f>P96-'ВЕРНАЯ на АВГУСТ'!P96</f>
        <v>#REF!</v>
      </c>
    </row>
    <row r="97" spans="1:17" ht="36">
      <c r="A97" s="266"/>
      <c r="B97" s="266"/>
      <c r="C97" s="9" t="s">
        <v>10</v>
      </c>
      <c r="D97" s="10">
        <f t="shared" si="14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  <c r="Q97" s="1" t="e">
        <f>P97-'ВЕРНАЯ на АВГУСТ'!P97</f>
        <v>#REF!</v>
      </c>
    </row>
    <row r="98" spans="1:17">
      <c r="A98" s="9"/>
      <c r="B98" s="9"/>
      <c r="C98" s="9"/>
      <c r="D98" s="10">
        <f t="shared" si="14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  <c r="Q98" s="1" t="e">
        <f>P98-'ВЕРНАЯ на АВГУСТ'!P98</f>
        <v>#REF!</v>
      </c>
    </row>
    <row r="99" spans="1:17">
      <c r="A99" s="266" t="s">
        <v>28</v>
      </c>
      <c r="B99" s="266" t="s">
        <v>13</v>
      </c>
      <c r="C99" s="9" t="s">
        <v>6</v>
      </c>
      <c r="D99" s="20">
        <f t="shared" si="14"/>
        <v>61976.5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6030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24" t="e">
        <f>L99-#REF!</f>
        <v>#REF!</v>
      </c>
      <c r="Q99" s="1" t="e">
        <f>P99-'ВЕРНАЯ на АВГУСТ'!P99</f>
        <v>#REF!</v>
      </c>
    </row>
    <row r="100" spans="1:17">
      <c r="A100" s="266"/>
      <c r="B100" s="266"/>
      <c r="C100" s="9" t="s">
        <v>7</v>
      </c>
      <c r="D100" s="20">
        <f t="shared" si="14"/>
        <v>61976.5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f>6700-670</f>
        <v>6030</v>
      </c>
      <c r="M100" s="10">
        <v>6700</v>
      </c>
      <c r="N100" s="10">
        <v>6700</v>
      </c>
      <c r="O100" s="10">
        <v>6700</v>
      </c>
      <c r="P100" s="24" t="e">
        <f>L100-#REF!</f>
        <v>#REF!</v>
      </c>
      <c r="Q100" s="1" t="e">
        <f>P100-'ВЕРНАЯ на АВГУСТ'!P100</f>
        <v>#REF!</v>
      </c>
    </row>
    <row r="101" spans="1:17" ht="24">
      <c r="A101" s="266"/>
      <c r="B101" s="266"/>
      <c r="C101" s="9" t="s">
        <v>8</v>
      </c>
      <c r="D101" s="10">
        <f t="shared" si="14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  <c r="Q101" s="1" t="e">
        <f>P101-'ВЕРНАЯ на АВГУСТ'!P101</f>
        <v>#REF!</v>
      </c>
    </row>
    <row r="102" spans="1:17" ht="24">
      <c r="A102" s="266"/>
      <c r="B102" s="266"/>
      <c r="C102" s="9" t="s">
        <v>9</v>
      </c>
      <c r="D102" s="10">
        <f t="shared" si="14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  <c r="Q102" s="1" t="e">
        <f>P102-'ВЕРНАЯ на АВГУСТ'!P102</f>
        <v>#REF!</v>
      </c>
    </row>
    <row r="103" spans="1:17" ht="36">
      <c r="A103" s="266"/>
      <c r="B103" s="266"/>
      <c r="C103" s="9" t="s">
        <v>10</v>
      </c>
      <c r="D103" s="10">
        <f t="shared" si="14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  <c r="Q103" s="1" t="e">
        <f>P103-'ВЕРНАЯ на АВГУСТ'!P103</f>
        <v>#REF!</v>
      </c>
    </row>
    <row r="104" spans="1:17">
      <c r="A104" s="9"/>
      <c r="B104" s="9"/>
      <c r="C104" s="9"/>
      <c r="D104" s="10">
        <f t="shared" si="14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  <c r="Q104" s="1" t="e">
        <f>P104-'ВЕРНАЯ на АВГУСТ'!P104</f>
        <v>#REF!</v>
      </c>
    </row>
    <row r="105" spans="1:17">
      <c r="A105" s="266" t="s">
        <v>29</v>
      </c>
      <c r="B105" s="266" t="s">
        <v>13</v>
      </c>
      <c r="C105" s="9" t="s">
        <v>6</v>
      </c>
      <c r="D105" s="20">
        <f t="shared" si="14"/>
        <v>87355.5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20">
        <f>L106+L107+L108+L109+L110</f>
        <v>12760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24" t="e">
        <f>L105-#REF!</f>
        <v>#REF!</v>
      </c>
      <c r="Q105" s="1" t="e">
        <f>P105-'ВЕРНАЯ на АВГУСТ'!P105</f>
        <v>#REF!</v>
      </c>
    </row>
    <row r="106" spans="1:17">
      <c r="A106" s="266"/>
      <c r="B106" s="266"/>
      <c r="C106" s="9" t="s">
        <v>7</v>
      </c>
      <c r="D106" s="20">
        <f t="shared" si="14"/>
        <v>87355.5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20">
        <f>13400-640</f>
        <v>12760</v>
      </c>
      <c r="M106" s="10">
        <v>13400</v>
      </c>
      <c r="N106" s="10">
        <v>13400</v>
      </c>
      <c r="O106" s="10">
        <v>13400</v>
      </c>
      <c r="P106" s="24" t="e">
        <f>L106-#REF!</f>
        <v>#REF!</v>
      </c>
      <c r="Q106" s="1" t="e">
        <f>P106-'ВЕРНАЯ на АВГУСТ'!P106</f>
        <v>#REF!</v>
      </c>
    </row>
    <row r="107" spans="1:17" ht="24">
      <c r="A107" s="266"/>
      <c r="B107" s="266"/>
      <c r="C107" s="9" t="s">
        <v>8</v>
      </c>
      <c r="D107" s="10">
        <f t="shared" si="14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  <c r="Q107" s="1" t="e">
        <f>P107-'ВЕРНАЯ на АВГУСТ'!P107</f>
        <v>#REF!</v>
      </c>
    </row>
    <row r="108" spans="1:17" ht="24">
      <c r="A108" s="266"/>
      <c r="B108" s="266"/>
      <c r="C108" s="9" t="s">
        <v>9</v>
      </c>
      <c r="D108" s="10">
        <f t="shared" si="14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  <c r="Q108" s="1" t="e">
        <f>P108-'ВЕРНАЯ на АВГУСТ'!P108</f>
        <v>#REF!</v>
      </c>
    </row>
    <row r="109" spans="1:17" ht="36">
      <c r="A109" s="266"/>
      <c r="B109" s="266"/>
      <c r="C109" s="9" t="s">
        <v>10</v>
      </c>
      <c r="D109" s="10">
        <f t="shared" si="14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  <c r="Q109" s="1" t="e">
        <f>P109-'ВЕРНАЯ на АВГУСТ'!P109</f>
        <v>#REF!</v>
      </c>
    </row>
    <row r="110" spans="1:17">
      <c r="A110" s="9"/>
      <c r="B110" s="9"/>
      <c r="C110" s="9"/>
      <c r="D110" s="10">
        <f t="shared" si="14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  <c r="Q110" s="1" t="e">
        <f>P110-'ВЕРНАЯ на АВГУСТ'!P110</f>
        <v>#REF!</v>
      </c>
    </row>
    <row r="111" spans="1:17">
      <c r="A111" s="266" t="s">
        <v>30</v>
      </c>
      <c r="B111" s="266" t="s">
        <v>13</v>
      </c>
      <c r="C111" s="9" t="s">
        <v>6</v>
      </c>
      <c r="D111" s="20">
        <f t="shared" si="14"/>
        <v>11414.1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20">
        <f>L112+L113+L114+L115+L116</f>
        <v>1575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24" t="e">
        <f>L111-#REF!</f>
        <v>#REF!</v>
      </c>
      <c r="Q111" s="1" t="e">
        <f>P111-'ВЕРНАЯ на АВГУСТ'!P111</f>
        <v>#REF!</v>
      </c>
    </row>
    <row r="112" spans="1:17">
      <c r="A112" s="266"/>
      <c r="B112" s="266"/>
      <c r="C112" s="9" t="s">
        <v>7</v>
      </c>
      <c r="D112" s="20">
        <f t="shared" si="14"/>
        <v>11414.1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20">
        <f>1750-175</f>
        <v>1575</v>
      </c>
      <c r="M112" s="10">
        <v>1750</v>
      </c>
      <c r="N112" s="10">
        <v>1750</v>
      </c>
      <c r="O112" s="10">
        <v>1750</v>
      </c>
      <c r="P112" s="24" t="e">
        <f>L112-#REF!</f>
        <v>#REF!</v>
      </c>
      <c r="Q112" s="1" t="e">
        <f>P112-'ВЕРНАЯ на АВГУСТ'!P112</f>
        <v>#REF!</v>
      </c>
    </row>
    <row r="113" spans="1:17" ht="24">
      <c r="A113" s="266"/>
      <c r="B113" s="266"/>
      <c r="C113" s="9" t="s">
        <v>8</v>
      </c>
      <c r="D113" s="10">
        <f t="shared" si="14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  <c r="Q113" s="1" t="e">
        <f>P113-'ВЕРНАЯ на АВГУСТ'!P113</f>
        <v>#REF!</v>
      </c>
    </row>
    <row r="114" spans="1:17" ht="24">
      <c r="A114" s="266"/>
      <c r="B114" s="266"/>
      <c r="C114" s="9" t="s">
        <v>9</v>
      </c>
      <c r="D114" s="10">
        <f t="shared" si="14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  <c r="Q114" s="1" t="e">
        <f>P114-'ВЕРНАЯ на АВГУСТ'!P114</f>
        <v>#REF!</v>
      </c>
    </row>
    <row r="115" spans="1:17" ht="36">
      <c r="A115" s="266"/>
      <c r="B115" s="266"/>
      <c r="C115" s="9" t="s">
        <v>10</v>
      </c>
      <c r="D115" s="10">
        <f t="shared" si="14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  <c r="Q115" s="1" t="e">
        <f>P115-'ВЕРНАЯ на АВГУСТ'!P115</f>
        <v>#REF!</v>
      </c>
    </row>
    <row r="116" spans="1:17">
      <c r="A116" s="9"/>
      <c r="B116" s="9"/>
      <c r="C116" s="9"/>
      <c r="D116" s="10">
        <f t="shared" si="14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  <c r="Q116" s="1" t="e">
        <f>P116-'ВЕРНАЯ на АВГУСТ'!P116</f>
        <v>#REF!</v>
      </c>
    </row>
    <row r="117" spans="1:17">
      <c r="A117" s="266" t="s">
        <v>31</v>
      </c>
      <c r="B117" s="266" t="s">
        <v>13</v>
      </c>
      <c r="C117" s="9" t="s">
        <v>6</v>
      </c>
      <c r="D117" s="20">
        <f t="shared" si="14"/>
        <v>7524.7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20">
        <f>L118+L119+L120+L121+L122</f>
        <v>740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24" t="e">
        <f>L117-#REF!</f>
        <v>#REF!</v>
      </c>
      <c r="Q117" s="1" t="e">
        <f>P117-'ВЕРНАЯ на АВГУСТ'!P117</f>
        <v>#REF!</v>
      </c>
    </row>
    <row r="118" spans="1:17">
      <c r="A118" s="266"/>
      <c r="B118" s="266"/>
      <c r="C118" s="9" t="s">
        <v>7</v>
      </c>
      <c r="D118" s="20">
        <f t="shared" si="14"/>
        <v>7524.7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20">
        <f>800-60</f>
        <v>740</v>
      </c>
      <c r="M118" s="10">
        <v>800</v>
      </c>
      <c r="N118" s="10">
        <v>800</v>
      </c>
      <c r="O118" s="10">
        <v>800</v>
      </c>
      <c r="P118" s="24" t="e">
        <f>L118-#REF!</f>
        <v>#REF!</v>
      </c>
      <c r="Q118" s="1" t="e">
        <f>P118-'ВЕРНАЯ на АВГУСТ'!P118</f>
        <v>#REF!</v>
      </c>
    </row>
    <row r="119" spans="1:17" ht="24">
      <c r="A119" s="266"/>
      <c r="B119" s="266"/>
      <c r="C119" s="9" t="s">
        <v>8</v>
      </c>
      <c r="D119" s="10">
        <f t="shared" si="14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  <c r="Q119" s="1" t="e">
        <f>P119-'ВЕРНАЯ на АВГУСТ'!P119</f>
        <v>#REF!</v>
      </c>
    </row>
    <row r="120" spans="1:17" ht="24">
      <c r="A120" s="266"/>
      <c r="B120" s="266"/>
      <c r="C120" s="9" t="s">
        <v>9</v>
      </c>
      <c r="D120" s="10">
        <f t="shared" si="14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  <c r="Q120" s="1" t="e">
        <f>P120-'ВЕРНАЯ на АВГУСТ'!P120</f>
        <v>#REF!</v>
      </c>
    </row>
    <row r="121" spans="1:17" ht="36">
      <c r="A121" s="266"/>
      <c r="B121" s="266"/>
      <c r="C121" s="9" t="s">
        <v>10</v>
      </c>
      <c r="D121" s="10">
        <f t="shared" si="14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  <c r="Q121" s="1" t="e">
        <f>P121-'ВЕРНАЯ на АВГУСТ'!P121</f>
        <v>#REF!</v>
      </c>
    </row>
    <row r="122" spans="1:17">
      <c r="A122" s="9"/>
      <c r="B122" s="9"/>
      <c r="C122" s="9"/>
      <c r="D122" s="10">
        <f t="shared" si="14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  <c r="Q122" s="1" t="e">
        <f>P122-'ВЕРНАЯ на АВГУСТ'!P122</f>
        <v>#REF!</v>
      </c>
    </row>
    <row r="123" spans="1:17">
      <c r="A123" s="266" t="s">
        <v>32</v>
      </c>
      <c r="B123" s="266" t="s">
        <v>21</v>
      </c>
      <c r="C123" s="9" t="s">
        <v>6</v>
      </c>
      <c r="D123" s="10">
        <f t="shared" si="14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  <c r="Q123" s="1" t="e">
        <f>P123-'ВЕРНАЯ на АВГУСТ'!P123</f>
        <v>#REF!</v>
      </c>
    </row>
    <row r="124" spans="1:17">
      <c r="A124" s="266"/>
      <c r="B124" s="266"/>
      <c r="C124" s="9" t="s">
        <v>7</v>
      </c>
      <c r="D124" s="10">
        <f t="shared" si="14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  <c r="Q124" s="1" t="e">
        <f>P124-'ВЕРНАЯ на АВГУСТ'!P124</f>
        <v>#REF!</v>
      </c>
    </row>
    <row r="125" spans="1:17" ht="24">
      <c r="A125" s="266"/>
      <c r="B125" s="266"/>
      <c r="C125" s="9" t="s">
        <v>8</v>
      </c>
      <c r="D125" s="10">
        <f t="shared" si="14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  <c r="Q125" s="1" t="e">
        <f>P125-'ВЕРНАЯ на АВГУСТ'!P125</f>
        <v>#REF!</v>
      </c>
    </row>
    <row r="126" spans="1:17" ht="24">
      <c r="A126" s="266"/>
      <c r="B126" s="266"/>
      <c r="C126" s="9" t="s">
        <v>9</v>
      </c>
      <c r="D126" s="10">
        <f t="shared" si="14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  <c r="Q126" s="1" t="e">
        <f>P126-'ВЕРНАЯ на АВГУСТ'!P126</f>
        <v>#REF!</v>
      </c>
    </row>
    <row r="127" spans="1:17" ht="36">
      <c r="A127" s="266"/>
      <c r="B127" s="266"/>
      <c r="C127" s="9" t="s">
        <v>10</v>
      </c>
      <c r="D127" s="10">
        <f t="shared" si="14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  <c r="Q127" s="1" t="e">
        <f>P127-'ВЕРНАЯ на АВГУСТ'!P127</f>
        <v>#REF!</v>
      </c>
    </row>
    <row r="128" spans="1:17">
      <c r="A128" s="9"/>
      <c r="B128" s="9"/>
      <c r="C128" s="9"/>
      <c r="D128" s="10">
        <f t="shared" si="14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  <c r="Q128" s="1" t="e">
        <f>P128-'ВЕРНАЯ на АВГУСТ'!P128</f>
        <v>#REF!</v>
      </c>
    </row>
    <row r="129" spans="1:17">
      <c r="A129" s="266" t="s">
        <v>33</v>
      </c>
      <c r="B129" s="266" t="s">
        <v>13</v>
      </c>
      <c r="C129" s="9" t="s">
        <v>6</v>
      </c>
      <c r="D129" s="10">
        <f t="shared" si="14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  <c r="Q129" s="1" t="e">
        <f>P129-'ВЕРНАЯ на АВГУСТ'!P129</f>
        <v>#REF!</v>
      </c>
    </row>
    <row r="130" spans="1:17">
      <c r="A130" s="266"/>
      <c r="B130" s="266"/>
      <c r="C130" s="9" t="s">
        <v>7</v>
      </c>
      <c r="D130" s="10">
        <f t="shared" si="14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  <c r="Q130" s="1" t="e">
        <f>P130-'ВЕРНАЯ на АВГУСТ'!P130</f>
        <v>#REF!</v>
      </c>
    </row>
    <row r="131" spans="1:17" ht="24">
      <c r="A131" s="266"/>
      <c r="B131" s="266"/>
      <c r="C131" s="9" t="s">
        <v>8</v>
      </c>
      <c r="D131" s="10">
        <f t="shared" si="14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  <c r="Q131" s="1" t="e">
        <f>P131-'ВЕРНАЯ на АВГУСТ'!P131</f>
        <v>#REF!</v>
      </c>
    </row>
    <row r="132" spans="1:17" ht="24">
      <c r="A132" s="266"/>
      <c r="B132" s="266"/>
      <c r="C132" s="9" t="s">
        <v>9</v>
      </c>
      <c r="D132" s="10">
        <f t="shared" si="14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  <c r="Q132" s="1" t="e">
        <f>P132-'ВЕРНАЯ на АВГУСТ'!P132</f>
        <v>#REF!</v>
      </c>
    </row>
    <row r="133" spans="1:17" ht="36">
      <c r="A133" s="266"/>
      <c r="B133" s="266"/>
      <c r="C133" s="9" t="s">
        <v>10</v>
      </c>
      <c r="D133" s="10">
        <f t="shared" si="14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  <c r="Q133" s="1" t="e">
        <f>P133-'ВЕРНАЯ на АВГУСТ'!P133</f>
        <v>#REF!</v>
      </c>
    </row>
    <row r="134" spans="1:17">
      <c r="A134" s="9"/>
      <c r="B134" s="9"/>
      <c r="C134" s="9"/>
      <c r="D134" s="10">
        <f t="shared" si="14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  <c r="Q134" s="1" t="e">
        <f>P134-'ВЕРНАЯ на АВГУСТ'!P134</f>
        <v>#REF!</v>
      </c>
    </row>
    <row r="135" spans="1:17">
      <c r="A135" s="268" t="s">
        <v>34</v>
      </c>
      <c r="B135" s="266"/>
      <c r="C135" s="9" t="s">
        <v>6</v>
      </c>
      <c r="D135" s="10">
        <f t="shared" si="14"/>
        <v>1918134.4</v>
      </c>
      <c r="E135" s="10">
        <f t="shared" ref="E135:O140" si="16">E141+E147+E153+E159+E165</f>
        <v>297486.5</v>
      </c>
      <c r="F135" s="10">
        <f t="shared" si="16"/>
        <v>153757.29999999999</v>
      </c>
      <c r="G135" s="10">
        <f t="shared" si="16"/>
        <v>157294.9</v>
      </c>
      <c r="H135" s="10">
        <f t="shared" si="16"/>
        <v>131371.29999999999</v>
      </c>
      <c r="I135" s="10">
        <f t="shared" si="16"/>
        <v>152122.19999999998</v>
      </c>
      <c r="J135" s="10">
        <f t="shared" si="16"/>
        <v>152893.4</v>
      </c>
      <c r="K135" s="10">
        <f t="shared" si="16"/>
        <v>156893.5</v>
      </c>
      <c r="L135" s="15">
        <f t="shared" si="16"/>
        <v>176976.59999999998</v>
      </c>
      <c r="M135" s="10">
        <f t="shared" si="16"/>
        <v>178753.69999999998</v>
      </c>
      <c r="N135" s="10">
        <f t="shared" si="16"/>
        <v>179769.4</v>
      </c>
      <c r="O135" s="10">
        <f t="shared" si="16"/>
        <v>180815.59999999998</v>
      </c>
      <c r="P135" s="12" t="e">
        <f>L135-#REF!</f>
        <v>#REF!</v>
      </c>
      <c r="Q135" s="1" t="e">
        <f>P135-'ВЕРНАЯ на АВГУСТ'!P135</f>
        <v>#REF!</v>
      </c>
    </row>
    <row r="136" spans="1:17">
      <c r="A136" s="268"/>
      <c r="B136" s="266"/>
      <c r="C136" s="9" t="s">
        <v>7</v>
      </c>
      <c r="D136" s="10">
        <f t="shared" si="14"/>
        <v>1387624.2000000002</v>
      </c>
      <c r="E136" s="10">
        <f t="shared" si="16"/>
        <v>126152.8</v>
      </c>
      <c r="F136" s="10">
        <f t="shared" si="16"/>
        <v>113108.9</v>
      </c>
      <c r="G136" s="10">
        <f t="shared" si="16"/>
        <v>110949.5</v>
      </c>
      <c r="H136" s="10">
        <f t="shared" si="16"/>
        <v>108332</v>
      </c>
      <c r="I136" s="10">
        <f t="shared" si="16"/>
        <v>108831.7</v>
      </c>
      <c r="J136" s="10">
        <f t="shared" si="16"/>
        <v>116255.1</v>
      </c>
      <c r="K136" s="10">
        <f t="shared" si="16"/>
        <v>125196</v>
      </c>
      <c r="L136" s="15">
        <f t="shared" si="16"/>
        <v>144106.29999999999</v>
      </c>
      <c r="M136" s="10">
        <f t="shared" si="16"/>
        <v>144897.29999999999</v>
      </c>
      <c r="N136" s="10">
        <f t="shared" si="16"/>
        <v>144897.29999999999</v>
      </c>
      <c r="O136" s="10">
        <f t="shared" si="16"/>
        <v>144897.29999999999</v>
      </c>
      <c r="P136" s="12" t="e">
        <f>L136-#REF!</f>
        <v>#REF!</v>
      </c>
      <c r="Q136" s="1" t="e">
        <f>P136-'ВЕРНАЯ на АВГУСТ'!P136</f>
        <v>#REF!</v>
      </c>
    </row>
    <row r="137" spans="1:17" ht="24">
      <c r="A137" s="268"/>
      <c r="B137" s="266"/>
      <c r="C137" s="9" t="s">
        <v>8</v>
      </c>
      <c r="D137" s="10">
        <f t="shared" si="14"/>
        <v>0</v>
      </c>
      <c r="E137" s="10">
        <f t="shared" si="16"/>
        <v>0</v>
      </c>
      <c r="F137" s="10">
        <f t="shared" si="16"/>
        <v>0</v>
      </c>
      <c r="G137" s="10">
        <f t="shared" si="16"/>
        <v>0</v>
      </c>
      <c r="H137" s="10">
        <f t="shared" si="16"/>
        <v>0</v>
      </c>
      <c r="I137" s="10">
        <f t="shared" si="16"/>
        <v>0</v>
      </c>
      <c r="J137" s="10">
        <f t="shared" si="16"/>
        <v>0</v>
      </c>
      <c r="K137" s="10">
        <f t="shared" si="16"/>
        <v>0</v>
      </c>
      <c r="L137" s="15">
        <f t="shared" si="16"/>
        <v>0</v>
      </c>
      <c r="M137" s="10">
        <f t="shared" si="16"/>
        <v>0</v>
      </c>
      <c r="N137" s="10">
        <f t="shared" si="16"/>
        <v>0</v>
      </c>
      <c r="O137" s="10">
        <f t="shared" si="16"/>
        <v>0</v>
      </c>
      <c r="P137" s="12" t="e">
        <f>L137-#REF!</f>
        <v>#REF!</v>
      </c>
      <c r="Q137" s="1" t="e">
        <f>P137-'ВЕРНАЯ на АВГУСТ'!P137</f>
        <v>#REF!</v>
      </c>
    </row>
    <row r="138" spans="1:17" ht="24">
      <c r="A138" s="268"/>
      <c r="B138" s="266"/>
      <c r="C138" s="9" t="s">
        <v>9</v>
      </c>
      <c r="D138" s="10">
        <f t="shared" si="14"/>
        <v>215836.4</v>
      </c>
      <c r="E138" s="10">
        <f t="shared" si="16"/>
        <v>153033.70000000001</v>
      </c>
      <c r="F138" s="10">
        <f t="shared" si="16"/>
        <v>21524.9</v>
      </c>
      <c r="G138" s="10">
        <f t="shared" si="16"/>
        <v>21392.5</v>
      </c>
      <c r="H138" s="10">
        <f t="shared" si="16"/>
        <v>0</v>
      </c>
      <c r="I138" s="10">
        <f t="shared" si="16"/>
        <v>13843</v>
      </c>
      <c r="J138" s="10">
        <f t="shared" si="16"/>
        <v>6042.3</v>
      </c>
      <c r="K138" s="10">
        <f t="shared" si="16"/>
        <v>0</v>
      </c>
      <c r="L138" s="15">
        <f t="shared" si="16"/>
        <v>0</v>
      </c>
      <c r="M138" s="10">
        <f t="shared" si="16"/>
        <v>0</v>
      </c>
      <c r="N138" s="10">
        <f t="shared" si="16"/>
        <v>0</v>
      </c>
      <c r="O138" s="10">
        <f t="shared" si="16"/>
        <v>0</v>
      </c>
      <c r="P138" s="12" t="e">
        <f>L138-#REF!</f>
        <v>#REF!</v>
      </c>
      <c r="Q138" s="1" t="e">
        <f>P138-'ВЕРНАЯ на АВГУСТ'!P138</f>
        <v>#REF!</v>
      </c>
    </row>
    <row r="139" spans="1:17" ht="36">
      <c r="A139" s="268"/>
      <c r="B139" s="266"/>
      <c r="C139" s="9" t="s">
        <v>10</v>
      </c>
      <c r="D139" s="10">
        <f t="shared" si="14"/>
        <v>314673.8</v>
      </c>
      <c r="E139" s="10">
        <f t="shared" si="16"/>
        <v>18300</v>
      </c>
      <c r="F139" s="10">
        <f t="shared" si="16"/>
        <v>19123.5</v>
      </c>
      <c r="G139" s="10">
        <f t="shared" si="16"/>
        <v>24952.9</v>
      </c>
      <c r="H139" s="10">
        <f t="shared" si="16"/>
        <v>23039.3</v>
      </c>
      <c r="I139" s="10">
        <f t="shared" si="16"/>
        <v>29447.5</v>
      </c>
      <c r="J139" s="10">
        <f t="shared" si="16"/>
        <v>30596</v>
      </c>
      <c r="K139" s="10">
        <f t="shared" si="16"/>
        <v>31697.5</v>
      </c>
      <c r="L139" s="15">
        <f t="shared" si="16"/>
        <v>32870.300000000003</v>
      </c>
      <c r="M139" s="10">
        <f t="shared" si="16"/>
        <v>33856.400000000001</v>
      </c>
      <c r="N139" s="10">
        <f t="shared" si="16"/>
        <v>34872.1</v>
      </c>
      <c r="O139" s="10">
        <f t="shared" si="16"/>
        <v>35918.300000000003</v>
      </c>
      <c r="P139" s="12" t="e">
        <f>L139-#REF!</f>
        <v>#REF!</v>
      </c>
      <c r="Q139" s="1" t="e">
        <f>P139-'ВЕРНАЯ на АВГУСТ'!P139</f>
        <v>#REF!</v>
      </c>
    </row>
    <row r="140" spans="1:17">
      <c r="A140" s="11"/>
      <c r="B140" s="9"/>
      <c r="C140" s="9"/>
      <c r="D140" s="10">
        <f t="shared" si="14"/>
        <v>0</v>
      </c>
      <c r="E140" s="10">
        <f t="shared" si="16"/>
        <v>0</v>
      </c>
      <c r="F140" s="10">
        <f t="shared" si="16"/>
        <v>0</v>
      </c>
      <c r="G140" s="10">
        <f t="shared" si="16"/>
        <v>0</v>
      </c>
      <c r="H140" s="10">
        <f t="shared" si="16"/>
        <v>0</v>
      </c>
      <c r="I140" s="10">
        <f t="shared" si="16"/>
        <v>0</v>
      </c>
      <c r="J140" s="10">
        <f t="shared" si="16"/>
        <v>0</v>
      </c>
      <c r="K140" s="10">
        <f t="shared" si="16"/>
        <v>0</v>
      </c>
      <c r="L140" s="15">
        <f t="shared" si="16"/>
        <v>0</v>
      </c>
      <c r="M140" s="10">
        <f t="shared" si="16"/>
        <v>0</v>
      </c>
      <c r="N140" s="10">
        <f t="shared" si="16"/>
        <v>0</v>
      </c>
      <c r="O140" s="10">
        <f t="shared" si="16"/>
        <v>0</v>
      </c>
      <c r="P140" s="12" t="e">
        <f>L140-#REF!</f>
        <v>#REF!</v>
      </c>
      <c r="Q140" s="1" t="e">
        <f>P140-'ВЕРНАЯ на АВГУСТ'!P140</f>
        <v>#REF!</v>
      </c>
    </row>
    <row r="141" spans="1:17">
      <c r="A141" s="266" t="s">
        <v>35</v>
      </c>
      <c r="B141" s="266" t="s">
        <v>21</v>
      </c>
      <c r="C141" s="9" t="s">
        <v>6</v>
      </c>
      <c r="D141" s="20">
        <f t="shared" si="14"/>
        <v>1895814.0999999996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20">
        <f>L142+L143+L144+L145+L146</f>
        <v>174571.59999999998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24" t="e">
        <f>L141-#REF!</f>
        <v>#REF!</v>
      </c>
      <c r="Q141" s="1" t="e">
        <f>P141-'ВЕРНАЯ на АВГУСТ'!P141</f>
        <v>#REF!</v>
      </c>
    </row>
    <row r="142" spans="1:17">
      <c r="A142" s="266"/>
      <c r="B142" s="266"/>
      <c r="C142" s="9" t="s">
        <v>7</v>
      </c>
      <c r="D142" s="20">
        <f t="shared" ref="D142:D205" si="17">SUM(E142:O142)</f>
        <v>1365303.9000000001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20">
        <f>142247.3-546</f>
        <v>141701.29999999999</v>
      </c>
      <c r="M142" s="10">
        <v>142247.29999999999</v>
      </c>
      <c r="N142" s="10">
        <v>142247.29999999999</v>
      </c>
      <c r="O142" s="10">
        <v>142247.29999999999</v>
      </c>
      <c r="P142" s="24" t="e">
        <f>L142-#REF!</f>
        <v>#REF!</v>
      </c>
      <c r="Q142" s="1" t="e">
        <f>P142-'ВЕРНАЯ на АВГУСТ'!P142</f>
        <v>#REF!</v>
      </c>
    </row>
    <row r="143" spans="1:17" ht="24">
      <c r="A143" s="266"/>
      <c r="B143" s="266"/>
      <c r="C143" s="9" t="s">
        <v>8</v>
      </c>
      <c r="D143" s="10">
        <f t="shared" si="17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  <c r="Q143" s="1" t="e">
        <f>P143-'ВЕРНАЯ на АВГУСТ'!P143</f>
        <v>#REF!</v>
      </c>
    </row>
    <row r="144" spans="1:17" ht="24">
      <c r="A144" s="266"/>
      <c r="B144" s="266"/>
      <c r="C144" s="9" t="s">
        <v>9</v>
      </c>
      <c r="D144" s="10">
        <f t="shared" si="17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  <c r="Q144" s="1" t="e">
        <f>P144-'ВЕРНАЯ на АВГУСТ'!P144</f>
        <v>#REF!</v>
      </c>
    </row>
    <row r="145" spans="1:17" ht="36">
      <c r="A145" s="266"/>
      <c r="B145" s="266"/>
      <c r="C145" s="9" t="s">
        <v>10</v>
      </c>
      <c r="D145" s="10">
        <f t="shared" si="17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  <c r="Q145" s="1" t="e">
        <f>P145-'ВЕРНАЯ на АВГУСТ'!P145</f>
        <v>#REF!</v>
      </c>
    </row>
    <row r="146" spans="1:17">
      <c r="A146" s="9"/>
      <c r="B146" s="9"/>
      <c r="C146" s="9"/>
      <c r="D146" s="10">
        <f t="shared" si="17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  <c r="Q146" s="1" t="e">
        <f>P146-'ВЕРНАЯ на АВГУСТ'!P146</f>
        <v>#REF!</v>
      </c>
    </row>
    <row r="147" spans="1:17">
      <c r="A147" s="266" t="s">
        <v>36</v>
      </c>
      <c r="B147" s="266" t="s">
        <v>13</v>
      </c>
      <c r="C147" s="9" t="s">
        <v>6</v>
      </c>
      <c r="D147" s="20">
        <f t="shared" si="17"/>
        <v>4132.5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20">
        <f>L148+L149+L150+L151+L152</f>
        <v>270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24" t="e">
        <f>L147-#REF!</f>
        <v>#REF!</v>
      </c>
      <c r="Q147" s="1" t="e">
        <f>P147-'ВЕРНАЯ на АВГУСТ'!P147</f>
        <v>#REF!</v>
      </c>
    </row>
    <row r="148" spans="1:17">
      <c r="A148" s="266"/>
      <c r="B148" s="266"/>
      <c r="C148" s="9" t="s">
        <v>7</v>
      </c>
      <c r="D148" s="20">
        <f t="shared" si="17"/>
        <v>4132.5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20">
        <f>300-30</f>
        <v>270</v>
      </c>
      <c r="M148" s="10">
        <v>300</v>
      </c>
      <c r="N148" s="10">
        <v>300</v>
      </c>
      <c r="O148" s="10">
        <v>300</v>
      </c>
      <c r="P148" s="24" t="e">
        <f>L148-#REF!</f>
        <v>#REF!</v>
      </c>
      <c r="Q148" s="1" t="e">
        <f>P148-'ВЕРНАЯ на АВГУСТ'!P148</f>
        <v>#REF!</v>
      </c>
    </row>
    <row r="149" spans="1:17" ht="24">
      <c r="A149" s="266"/>
      <c r="B149" s="266"/>
      <c r="C149" s="9" t="s">
        <v>8</v>
      </c>
      <c r="D149" s="10">
        <f t="shared" si="17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  <c r="Q149" s="1" t="e">
        <f>P149-'ВЕРНАЯ на АВГУСТ'!P149</f>
        <v>#REF!</v>
      </c>
    </row>
    <row r="150" spans="1:17" ht="24">
      <c r="A150" s="266"/>
      <c r="B150" s="266"/>
      <c r="C150" s="9" t="s">
        <v>9</v>
      </c>
      <c r="D150" s="10">
        <f t="shared" si="17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  <c r="Q150" s="1" t="e">
        <f>P150-'ВЕРНАЯ на АВГУСТ'!P150</f>
        <v>#REF!</v>
      </c>
    </row>
    <row r="151" spans="1:17" ht="36">
      <c r="A151" s="266"/>
      <c r="B151" s="266"/>
      <c r="C151" s="9" t="s">
        <v>10</v>
      </c>
      <c r="D151" s="10">
        <f t="shared" si="17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  <c r="Q151" s="1" t="e">
        <f>P151-'ВЕРНАЯ на АВГУСТ'!P151</f>
        <v>#REF!</v>
      </c>
    </row>
    <row r="152" spans="1:17">
      <c r="A152" s="9"/>
      <c r="B152" s="9"/>
      <c r="C152" s="9"/>
      <c r="D152" s="10">
        <f t="shared" si="17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  <c r="Q152" s="1" t="e">
        <f>P152-'ВЕРНАЯ на АВГУСТ'!P152</f>
        <v>#REF!</v>
      </c>
    </row>
    <row r="153" spans="1:17">
      <c r="A153" s="266" t="s">
        <v>37</v>
      </c>
      <c r="B153" s="266" t="s">
        <v>13</v>
      </c>
      <c r="C153" s="9" t="s">
        <v>6</v>
      </c>
      <c r="D153" s="20">
        <f t="shared" si="17"/>
        <v>7545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20">
        <f>L154+L155+L156+L157+L158</f>
        <v>900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24" t="e">
        <f>L153-#REF!</f>
        <v>#REF!</v>
      </c>
      <c r="Q153" s="1" t="e">
        <f>P153-'ВЕРНАЯ на АВГУСТ'!P153</f>
        <v>#REF!</v>
      </c>
    </row>
    <row r="154" spans="1:17">
      <c r="A154" s="266"/>
      <c r="B154" s="266"/>
      <c r="C154" s="9" t="s">
        <v>7</v>
      </c>
      <c r="D154" s="20">
        <f t="shared" si="17"/>
        <v>7545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20">
        <f>1000-100</f>
        <v>900</v>
      </c>
      <c r="M154" s="10">
        <v>1000</v>
      </c>
      <c r="N154" s="10">
        <v>1000</v>
      </c>
      <c r="O154" s="10">
        <v>1000</v>
      </c>
      <c r="P154" s="24" t="e">
        <f>L154-#REF!</f>
        <v>#REF!</v>
      </c>
      <c r="Q154" s="1" t="e">
        <f>P154-'ВЕРНАЯ на АВГУСТ'!P154</f>
        <v>#REF!</v>
      </c>
    </row>
    <row r="155" spans="1:17" ht="24">
      <c r="A155" s="266"/>
      <c r="B155" s="266"/>
      <c r="C155" s="9" t="s">
        <v>8</v>
      </c>
      <c r="D155" s="10">
        <f t="shared" si="17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  <c r="Q155" s="1" t="e">
        <f>P155-'ВЕРНАЯ на АВГУСТ'!P155</f>
        <v>#REF!</v>
      </c>
    </row>
    <row r="156" spans="1:17" ht="24">
      <c r="A156" s="266"/>
      <c r="B156" s="266"/>
      <c r="C156" s="9" t="s">
        <v>9</v>
      </c>
      <c r="D156" s="10">
        <f t="shared" si="17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  <c r="Q156" s="1" t="e">
        <f>P156-'ВЕРНАЯ на АВГУСТ'!P156</f>
        <v>#REF!</v>
      </c>
    </row>
    <row r="157" spans="1:17" ht="36">
      <c r="A157" s="266"/>
      <c r="B157" s="266"/>
      <c r="C157" s="9" t="s">
        <v>10</v>
      </c>
      <c r="D157" s="10">
        <f t="shared" si="17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  <c r="Q157" s="1" t="e">
        <f>P157-'ВЕРНАЯ на АВГУСТ'!P157</f>
        <v>#REF!</v>
      </c>
    </row>
    <row r="158" spans="1:17">
      <c r="A158" s="9"/>
      <c r="B158" s="9"/>
      <c r="C158" s="9"/>
      <c r="D158" s="10">
        <f t="shared" si="17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  <c r="Q158" s="1" t="e">
        <f>P158-'ВЕРНАЯ на АВГУСТ'!P158</f>
        <v>#REF!</v>
      </c>
    </row>
    <row r="159" spans="1:17">
      <c r="A159" s="266" t="s">
        <v>38</v>
      </c>
      <c r="B159" s="266" t="s">
        <v>13</v>
      </c>
      <c r="C159" s="9" t="s">
        <v>6</v>
      </c>
      <c r="D159" s="20">
        <f t="shared" si="17"/>
        <v>3854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20">
        <f>L160+L161+L162+L163+L164</f>
        <v>450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24" t="e">
        <f>L159-#REF!</f>
        <v>#REF!</v>
      </c>
      <c r="Q159" s="1" t="e">
        <f>P159-'ВЕРНАЯ на АВГУСТ'!P159</f>
        <v>#REF!</v>
      </c>
    </row>
    <row r="160" spans="1:17">
      <c r="A160" s="266"/>
      <c r="B160" s="266"/>
      <c r="C160" s="9" t="s">
        <v>7</v>
      </c>
      <c r="D160" s="20">
        <f t="shared" si="17"/>
        <v>3854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20">
        <f>500-50</f>
        <v>450</v>
      </c>
      <c r="M160" s="10">
        <v>500</v>
      </c>
      <c r="N160" s="10">
        <v>500</v>
      </c>
      <c r="O160" s="10">
        <v>500</v>
      </c>
      <c r="P160" s="24" t="e">
        <f>L160-#REF!</f>
        <v>#REF!</v>
      </c>
      <c r="Q160" s="1" t="e">
        <f>P160-'ВЕРНАЯ на АВГУСТ'!P160</f>
        <v>#REF!</v>
      </c>
    </row>
    <row r="161" spans="1:17" ht="24">
      <c r="A161" s="266"/>
      <c r="B161" s="266"/>
      <c r="C161" s="9" t="s">
        <v>8</v>
      </c>
      <c r="D161" s="10">
        <f t="shared" si="17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  <c r="Q161" s="1" t="e">
        <f>P161-'ВЕРНАЯ на АВГУСТ'!P161</f>
        <v>#REF!</v>
      </c>
    </row>
    <row r="162" spans="1:17" ht="24">
      <c r="A162" s="266"/>
      <c r="B162" s="266"/>
      <c r="C162" s="9" t="s">
        <v>9</v>
      </c>
      <c r="D162" s="10">
        <f t="shared" si="17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  <c r="Q162" s="1" t="e">
        <f>P162-'ВЕРНАЯ на АВГУСТ'!P162</f>
        <v>#REF!</v>
      </c>
    </row>
    <row r="163" spans="1:17" ht="36">
      <c r="A163" s="266"/>
      <c r="B163" s="266"/>
      <c r="C163" s="9" t="s">
        <v>10</v>
      </c>
      <c r="D163" s="10">
        <f t="shared" si="17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  <c r="Q163" s="1" t="e">
        <f>P163-'ВЕРНАЯ на АВГУСТ'!P163</f>
        <v>#REF!</v>
      </c>
    </row>
    <row r="164" spans="1:17">
      <c r="A164" s="9"/>
      <c r="B164" s="9"/>
      <c r="C164" s="9"/>
      <c r="D164" s="10">
        <f t="shared" si="17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  <c r="Q164" s="1" t="e">
        <f>P164-'ВЕРНАЯ на АВГУСТ'!P164</f>
        <v>#REF!</v>
      </c>
    </row>
    <row r="165" spans="1:17">
      <c r="A165" s="266" t="s">
        <v>39</v>
      </c>
      <c r="B165" s="266" t="s">
        <v>13</v>
      </c>
      <c r="C165" s="9" t="s">
        <v>6</v>
      </c>
      <c r="D165" s="20">
        <f t="shared" si="17"/>
        <v>6788.8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20">
        <f>L166+L167+L168+L169+L170</f>
        <v>785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24" t="e">
        <f>L165-#REF!</f>
        <v>#REF!</v>
      </c>
      <c r="Q165" s="1" t="e">
        <f>P165-'ВЕРНАЯ на АВГУСТ'!P165</f>
        <v>#REF!</v>
      </c>
    </row>
    <row r="166" spans="1:17">
      <c r="A166" s="266"/>
      <c r="B166" s="266"/>
      <c r="C166" s="9" t="s">
        <v>7</v>
      </c>
      <c r="D166" s="20">
        <f t="shared" si="17"/>
        <v>6788.8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20">
        <f>850-65</f>
        <v>785</v>
      </c>
      <c r="M166" s="10">
        <v>850</v>
      </c>
      <c r="N166" s="10">
        <v>850</v>
      </c>
      <c r="O166" s="10">
        <v>850</v>
      </c>
      <c r="P166" s="24" t="e">
        <f>L166-#REF!</f>
        <v>#REF!</v>
      </c>
      <c r="Q166" s="1" t="e">
        <f>P166-'ВЕРНАЯ на АВГУСТ'!P166</f>
        <v>#REF!</v>
      </c>
    </row>
    <row r="167" spans="1:17" ht="24">
      <c r="A167" s="266"/>
      <c r="B167" s="266"/>
      <c r="C167" s="9" t="s">
        <v>8</v>
      </c>
      <c r="D167" s="10">
        <f t="shared" si="17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  <c r="Q167" s="1" t="e">
        <f>P167-'ВЕРНАЯ на АВГУСТ'!P167</f>
        <v>#REF!</v>
      </c>
    </row>
    <row r="168" spans="1:17" ht="24">
      <c r="A168" s="266"/>
      <c r="B168" s="266"/>
      <c r="C168" s="9" t="s">
        <v>9</v>
      </c>
      <c r="D168" s="10">
        <f t="shared" si="17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  <c r="Q168" s="1" t="e">
        <f>P168-'ВЕРНАЯ на АВГУСТ'!P168</f>
        <v>#REF!</v>
      </c>
    </row>
    <row r="169" spans="1:17" ht="36">
      <c r="A169" s="266"/>
      <c r="B169" s="266"/>
      <c r="C169" s="9" t="s">
        <v>10</v>
      </c>
      <c r="D169" s="10">
        <f t="shared" si="17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  <c r="Q169" s="1" t="e">
        <f>P169-'ВЕРНАЯ на АВГУСТ'!P169</f>
        <v>#REF!</v>
      </c>
    </row>
    <row r="170" spans="1:17">
      <c r="A170" s="9"/>
      <c r="B170" s="9"/>
      <c r="C170" s="9"/>
      <c r="D170" s="10">
        <f t="shared" si="17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  <c r="Q170" s="1" t="e">
        <f>P170-'ВЕРНАЯ на АВГУСТ'!P170</f>
        <v>#REF!</v>
      </c>
    </row>
    <row r="171" spans="1:17">
      <c r="A171" s="268" t="s">
        <v>40</v>
      </c>
      <c r="B171" s="266"/>
      <c r="C171" s="9" t="s">
        <v>6</v>
      </c>
      <c r="D171" s="10">
        <f t="shared" si="17"/>
        <v>5651478.3000000007</v>
      </c>
      <c r="E171" s="10">
        <f t="shared" ref="E171:O176" si="18">E177+E183+E189+E195+E201</f>
        <v>517680.10000000003</v>
      </c>
      <c r="F171" s="10">
        <f t="shared" si="18"/>
        <v>163067.6</v>
      </c>
      <c r="G171" s="10">
        <f t="shared" si="18"/>
        <v>177286.9</v>
      </c>
      <c r="H171" s="10">
        <f t="shared" si="18"/>
        <v>253380.30000000002</v>
      </c>
      <c r="I171" s="10">
        <f t="shared" si="18"/>
        <v>528195.5</v>
      </c>
      <c r="J171" s="10">
        <f t="shared" si="18"/>
        <v>566369.9</v>
      </c>
      <c r="K171" s="10">
        <f t="shared" si="18"/>
        <v>582871.19999999995</v>
      </c>
      <c r="L171" s="15">
        <f t="shared" si="18"/>
        <v>737917.10000000009</v>
      </c>
      <c r="M171" s="10">
        <f t="shared" si="18"/>
        <v>706881.4</v>
      </c>
      <c r="N171" s="10">
        <f t="shared" si="18"/>
        <v>714735.70000000007</v>
      </c>
      <c r="O171" s="10">
        <f t="shared" si="18"/>
        <v>703092.60000000009</v>
      </c>
      <c r="P171" s="12" t="e">
        <f>L171-#REF!</f>
        <v>#REF!</v>
      </c>
      <c r="Q171" s="1" t="e">
        <f>P171-'ВЕРНАЯ на АВГУСТ'!P171</f>
        <v>#REF!</v>
      </c>
    </row>
    <row r="172" spans="1:17">
      <c r="A172" s="268"/>
      <c r="B172" s="266"/>
      <c r="C172" s="9" t="s">
        <v>7</v>
      </c>
      <c r="D172" s="10">
        <f t="shared" si="17"/>
        <v>1089742.7000000002</v>
      </c>
      <c r="E172" s="10">
        <f t="shared" si="18"/>
        <v>92446.399999999994</v>
      </c>
      <c r="F172" s="10">
        <f t="shared" si="18"/>
        <v>84532.9</v>
      </c>
      <c r="G172" s="10">
        <f t="shared" si="18"/>
        <v>80647.700000000012</v>
      </c>
      <c r="H172" s="10">
        <f t="shared" si="18"/>
        <v>81228.399999999994</v>
      </c>
      <c r="I172" s="10">
        <f t="shared" si="18"/>
        <v>82283.5</v>
      </c>
      <c r="J172" s="10">
        <f t="shared" si="18"/>
        <v>96492.200000000012</v>
      </c>
      <c r="K172" s="10">
        <f t="shared" si="18"/>
        <v>101202.9</v>
      </c>
      <c r="L172" s="15">
        <f t="shared" si="18"/>
        <v>116445.8</v>
      </c>
      <c r="M172" s="10">
        <f t="shared" si="18"/>
        <v>118154.3</v>
      </c>
      <c r="N172" s="10">
        <f t="shared" si="18"/>
        <v>118154.3</v>
      </c>
      <c r="O172" s="10">
        <f t="shared" si="18"/>
        <v>118154.3</v>
      </c>
      <c r="P172" s="12" t="e">
        <f>L172-#REF!</f>
        <v>#REF!</v>
      </c>
      <c r="Q172" s="1" t="e">
        <f>P172-'ВЕРНАЯ на АВГУСТ'!P172</f>
        <v>#REF!</v>
      </c>
    </row>
    <row r="173" spans="1:17" ht="24">
      <c r="A173" s="268"/>
      <c r="B173" s="266"/>
      <c r="C173" s="9" t="s">
        <v>8</v>
      </c>
      <c r="D173" s="10">
        <f t="shared" si="17"/>
        <v>29633.7</v>
      </c>
      <c r="E173" s="10">
        <f t="shared" si="18"/>
        <v>3349.8</v>
      </c>
      <c r="F173" s="10">
        <f t="shared" si="18"/>
        <v>3479.9</v>
      </c>
      <c r="G173" s="10">
        <f t="shared" si="18"/>
        <v>3222</v>
      </c>
      <c r="H173" s="10">
        <f t="shared" si="18"/>
        <v>4462.3999999999996</v>
      </c>
      <c r="I173" s="10">
        <f t="shared" si="18"/>
        <v>4757.8999999999996</v>
      </c>
      <c r="J173" s="10">
        <f t="shared" si="18"/>
        <v>4975.5</v>
      </c>
      <c r="K173" s="10">
        <f t="shared" si="18"/>
        <v>5386.2</v>
      </c>
      <c r="L173" s="15">
        <f t="shared" si="18"/>
        <v>0</v>
      </c>
      <c r="M173" s="10">
        <f t="shared" si="18"/>
        <v>0</v>
      </c>
      <c r="N173" s="10">
        <f t="shared" si="18"/>
        <v>0</v>
      </c>
      <c r="O173" s="10">
        <f t="shared" si="18"/>
        <v>0</v>
      </c>
      <c r="P173" s="12" t="e">
        <f>L173-#REF!</f>
        <v>#REF!</v>
      </c>
      <c r="Q173" s="1" t="e">
        <f>P173-'ВЕРНАЯ на АВГУСТ'!P173</f>
        <v>#REF!</v>
      </c>
    </row>
    <row r="174" spans="1:17" ht="24">
      <c r="A174" s="268"/>
      <c r="B174" s="266"/>
      <c r="C174" s="9" t="s">
        <v>9</v>
      </c>
      <c r="D174" s="10">
        <f t="shared" si="17"/>
        <v>4510501.0999999996</v>
      </c>
      <c r="E174" s="10">
        <f t="shared" si="18"/>
        <v>420511.9</v>
      </c>
      <c r="F174" s="10">
        <f t="shared" si="18"/>
        <v>73621.100000000006</v>
      </c>
      <c r="G174" s="10">
        <f t="shared" si="18"/>
        <v>92969.8</v>
      </c>
      <c r="H174" s="10">
        <f t="shared" si="18"/>
        <v>167318.70000000001</v>
      </c>
      <c r="I174" s="10">
        <f t="shared" si="18"/>
        <v>426928</v>
      </c>
      <c r="J174" s="10">
        <f t="shared" si="18"/>
        <v>464215.9</v>
      </c>
      <c r="K174" s="10">
        <f t="shared" si="18"/>
        <v>476038.9</v>
      </c>
      <c r="L174" s="15">
        <f t="shared" si="18"/>
        <v>620785</v>
      </c>
      <c r="M174" s="10">
        <f t="shared" si="18"/>
        <v>588027.1</v>
      </c>
      <c r="N174" s="10">
        <f t="shared" si="18"/>
        <v>595871.4</v>
      </c>
      <c r="O174" s="10">
        <f t="shared" si="18"/>
        <v>584213.30000000005</v>
      </c>
      <c r="P174" s="12" t="e">
        <f>L174-#REF!</f>
        <v>#REF!</v>
      </c>
      <c r="Q174" s="1" t="e">
        <f>P174-'ВЕРНАЯ на АВГУСТ'!P174</f>
        <v>#REF!</v>
      </c>
    </row>
    <row r="175" spans="1:17" ht="36">
      <c r="A175" s="268"/>
      <c r="B175" s="266"/>
      <c r="C175" s="9" t="s">
        <v>10</v>
      </c>
      <c r="D175" s="10">
        <f t="shared" si="17"/>
        <v>21600.799999999999</v>
      </c>
      <c r="E175" s="10">
        <f t="shared" si="18"/>
        <v>1372</v>
      </c>
      <c r="F175" s="10">
        <f t="shared" si="18"/>
        <v>1433.7</v>
      </c>
      <c r="G175" s="10">
        <f t="shared" si="18"/>
        <v>447.4</v>
      </c>
      <c r="H175" s="10">
        <f t="shared" si="18"/>
        <v>370.8</v>
      </c>
      <c r="I175" s="10">
        <f t="shared" si="18"/>
        <v>14226.1</v>
      </c>
      <c r="J175" s="10">
        <f t="shared" si="18"/>
        <v>686.3</v>
      </c>
      <c r="K175" s="10">
        <f t="shared" si="18"/>
        <v>243.2</v>
      </c>
      <c r="L175" s="15">
        <f t="shared" si="18"/>
        <v>686.3</v>
      </c>
      <c r="M175" s="10">
        <f t="shared" si="18"/>
        <v>700</v>
      </c>
      <c r="N175" s="10">
        <f t="shared" si="18"/>
        <v>710</v>
      </c>
      <c r="O175" s="10">
        <f t="shared" si="18"/>
        <v>725</v>
      </c>
      <c r="P175" s="12" t="e">
        <f>L175-#REF!</f>
        <v>#REF!</v>
      </c>
      <c r="Q175" s="1" t="e">
        <f>P175-'ВЕРНАЯ на АВГУСТ'!P175</f>
        <v>#REF!</v>
      </c>
    </row>
    <row r="176" spans="1:17">
      <c r="A176" s="11"/>
      <c r="B176" s="9"/>
      <c r="C176" s="9"/>
      <c r="D176" s="10">
        <f t="shared" si="17"/>
        <v>0</v>
      </c>
      <c r="E176" s="10">
        <f t="shared" si="18"/>
        <v>0</v>
      </c>
      <c r="F176" s="10">
        <f t="shared" si="18"/>
        <v>0</v>
      </c>
      <c r="G176" s="10">
        <f t="shared" si="18"/>
        <v>0</v>
      </c>
      <c r="H176" s="10">
        <f t="shared" si="18"/>
        <v>0</v>
      </c>
      <c r="I176" s="10">
        <f t="shared" si="18"/>
        <v>0</v>
      </c>
      <c r="J176" s="10">
        <f t="shared" si="18"/>
        <v>0</v>
      </c>
      <c r="K176" s="10">
        <f t="shared" si="18"/>
        <v>0</v>
      </c>
      <c r="L176" s="15">
        <f t="shared" si="18"/>
        <v>0</v>
      </c>
      <c r="M176" s="10">
        <f t="shared" si="18"/>
        <v>0</v>
      </c>
      <c r="N176" s="10">
        <f t="shared" si="18"/>
        <v>0</v>
      </c>
      <c r="O176" s="10">
        <f t="shared" si="18"/>
        <v>0</v>
      </c>
      <c r="P176" s="12" t="e">
        <f>L176-#REF!</f>
        <v>#REF!</v>
      </c>
      <c r="Q176" s="1" t="e">
        <f>P176-'ВЕРНАЯ на АВГУСТ'!P176</f>
        <v>#REF!</v>
      </c>
    </row>
    <row r="177" spans="1:17">
      <c r="A177" s="266" t="s">
        <v>41</v>
      </c>
      <c r="B177" s="266" t="s">
        <v>21</v>
      </c>
      <c r="C177" s="9" t="s">
        <v>6</v>
      </c>
      <c r="D177" s="20">
        <f t="shared" si="17"/>
        <v>5587113.5999999996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20">
        <f>L178+L179+L180+L181+L182</f>
        <v>734385.60000000009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24" t="e">
        <f>L177-#REF!</f>
        <v>#REF!</v>
      </c>
      <c r="Q177" s="1" t="e">
        <f>P177-'ВЕРНАЯ на АВГУСТ'!P177</f>
        <v>#REF!</v>
      </c>
    </row>
    <row r="178" spans="1:17">
      <c r="A178" s="266"/>
      <c r="B178" s="266"/>
      <c r="C178" s="9" t="s">
        <v>7</v>
      </c>
      <c r="D178" s="20">
        <f t="shared" si="17"/>
        <v>1055011.7000000002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20">
        <f>114504.3-200-1390</f>
        <v>112914.3</v>
      </c>
      <c r="M178" s="10">
        <v>114504.3</v>
      </c>
      <c r="N178" s="10">
        <v>114504.3</v>
      </c>
      <c r="O178" s="10">
        <v>114504.3</v>
      </c>
      <c r="P178" s="24" t="e">
        <f>L178-#REF!</f>
        <v>#REF!</v>
      </c>
      <c r="Q178" s="1" t="e">
        <f>P178-'ВЕРНАЯ на АВГУСТ'!P178</f>
        <v>#REF!</v>
      </c>
    </row>
    <row r="179" spans="1:17" ht="24">
      <c r="A179" s="266"/>
      <c r="B179" s="266"/>
      <c r="C179" s="9" t="s">
        <v>8</v>
      </c>
      <c r="D179" s="10">
        <f t="shared" si="17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  <c r="Q179" s="1" t="e">
        <f>P179-'ВЕРНАЯ на АВГУСТ'!P179</f>
        <v>#REF!</v>
      </c>
    </row>
    <row r="180" spans="1:17" ht="24">
      <c r="A180" s="266"/>
      <c r="B180" s="266"/>
      <c r="C180" s="9" t="s">
        <v>9</v>
      </c>
      <c r="D180" s="10">
        <f t="shared" si="17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  <c r="Q180" s="1" t="e">
        <f>P180-'ВЕРНАЯ на АВГУСТ'!P180</f>
        <v>#REF!</v>
      </c>
    </row>
    <row r="181" spans="1:17" ht="36">
      <c r="A181" s="266"/>
      <c r="B181" s="266"/>
      <c r="C181" s="9" t="s">
        <v>10</v>
      </c>
      <c r="D181" s="10">
        <f t="shared" si="17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  <c r="Q181" s="1" t="e">
        <f>P181-'ВЕРНАЯ на АВГУСТ'!P181</f>
        <v>#REF!</v>
      </c>
    </row>
    <row r="182" spans="1:17">
      <c r="A182" s="9"/>
      <c r="B182" s="9"/>
      <c r="C182" s="9"/>
      <c r="D182" s="10">
        <f t="shared" si="17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  <c r="Q182" s="1" t="e">
        <f>P182-'ВЕРНАЯ на АВГУСТ'!P182</f>
        <v>#REF!</v>
      </c>
    </row>
    <row r="183" spans="1:17">
      <c r="A183" s="266" t="s">
        <v>42</v>
      </c>
      <c r="B183" s="266" t="s">
        <v>13</v>
      </c>
      <c r="C183" s="9" t="s">
        <v>6</v>
      </c>
      <c r="D183" s="20">
        <f t="shared" si="17"/>
        <v>16061.5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20">
        <f>L184+L185+L186+L187+L188</f>
        <v>900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24" t="e">
        <f>L183-#REF!</f>
        <v>#REF!</v>
      </c>
      <c r="Q183" s="1" t="e">
        <f>P183-'ВЕРНАЯ на АВГУСТ'!P183</f>
        <v>#REF!</v>
      </c>
    </row>
    <row r="184" spans="1:17">
      <c r="A184" s="266"/>
      <c r="B184" s="266"/>
      <c r="C184" s="9" t="s">
        <v>7</v>
      </c>
      <c r="D184" s="20">
        <f t="shared" si="17"/>
        <v>12336.6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20">
        <f>1000-100</f>
        <v>900</v>
      </c>
      <c r="M184" s="10">
        <v>1000</v>
      </c>
      <c r="N184" s="10">
        <v>1000</v>
      </c>
      <c r="O184" s="10">
        <v>1000</v>
      </c>
      <c r="P184" s="24" t="e">
        <f>L184-#REF!</f>
        <v>#REF!</v>
      </c>
      <c r="Q184" s="1" t="e">
        <f>P184-'ВЕРНАЯ на АВГУСТ'!P184</f>
        <v>#REF!</v>
      </c>
    </row>
    <row r="185" spans="1:17" ht="24">
      <c r="A185" s="266"/>
      <c r="B185" s="266"/>
      <c r="C185" s="9" t="s">
        <v>8</v>
      </c>
      <c r="D185" s="10">
        <f t="shared" si="17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  <c r="Q185" s="1" t="e">
        <f>P185-'ВЕРНАЯ на АВГУСТ'!P185</f>
        <v>#REF!</v>
      </c>
    </row>
    <row r="186" spans="1:17" ht="24">
      <c r="A186" s="266"/>
      <c r="B186" s="266"/>
      <c r="C186" s="9" t="s">
        <v>9</v>
      </c>
      <c r="D186" s="10">
        <f t="shared" si="17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  <c r="Q186" s="1" t="e">
        <f>P186-'ВЕРНАЯ на АВГУСТ'!P186</f>
        <v>#REF!</v>
      </c>
    </row>
    <row r="187" spans="1:17" ht="36">
      <c r="A187" s="266"/>
      <c r="B187" s="266"/>
      <c r="C187" s="9" t="s">
        <v>10</v>
      </c>
      <c r="D187" s="10">
        <f t="shared" si="17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  <c r="Q187" s="1" t="e">
        <f>P187-'ВЕРНАЯ на АВГУСТ'!P187</f>
        <v>#REF!</v>
      </c>
    </row>
    <row r="188" spans="1:17">
      <c r="A188" s="9"/>
      <c r="B188" s="9"/>
      <c r="C188" s="9"/>
      <c r="D188" s="10">
        <f t="shared" si="17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  <c r="Q188" s="1" t="e">
        <f>P188-'ВЕРНАЯ на АВГУСТ'!P188</f>
        <v>#REF!</v>
      </c>
    </row>
    <row r="189" spans="1:17">
      <c r="A189" s="266" t="s">
        <v>43</v>
      </c>
      <c r="B189" s="266" t="s">
        <v>13</v>
      </c>
      <c r="C189" s="9" t="s">
        <v>6</v>
      </c>
      <c r="D189" s="10">
        <f t="shared" si="17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  <c r="Q189" s="1" t="e">
        <f>P189-'ВЕРНАЯ на АВГУСТ'!P189</f>
        <v>#REF!</v>
      </c>
    </row>
    <row r="190" spans="1:17">
      <c r="A190" s="266"/>
      <c r="B190" s="266"/>
      <c r="C190" s="9" t="s">
        <v>7</v>
      </c>
      <c r="D190" s="10">
        <f t="shared" si="17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  <c r="Q190" s="1" t="e">
        <f>P190-'ВЕРНАЯ на АВГУСТ'!P190</f>
        <v>#REF!</v>
      </c>
    </row>
    <row r="191" spans="1:17" ht="24">
      <c r="A191" s="266"/>
      <c r="B191" s="266"/>
      <c r="C191" s="9" t="s">
        <v>8</v>
      </c>
      <c r="D191" s="10">
        <f t="shared" si="17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  <c r="Q191" s="1" t="e">
        <f>P191-'ВЕРНАЯ на АВГУСТ'!P191</f>
        <v>#REF!</v>
      </c>
    </row>
    <row r="192" spans="1:17" ht="24">
      <c r="A192" s="266"/>
      <c r="B192" s="266"/>
      <c r="C192" s="9" t="s">
        <v>9</v>
      </c>
      <c r="D192" s="10">
        <f t="shared" si="17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  <c r="Q192" s="1" t="e">
        <f>P192-'ВЕРНАЯ на АВГУСТ'!P192</f>
        <v>#REF!</v>
      </c>
    </row>
    <row r="193" spans="1:17" ht="36">
      <c r="A193" s="266"/>
      <c r="B193" s="266"/>
      <c r="C193" s="9" t="s">
        <v>10</v>
      </c>
      <c r="D193" s="10">
        <f t="shared" si="17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  <c r="Q193" s="1" t="e">
        <f>P193-'ВЕРНАЯ на АВГУСТ'!P193</f>
        <v>#REF!</v>
      </c>
    </row>
    <row r="194" spans="1:17">
      <c r="A194" s="9"/>
      <c r="B194" s="9"/>
      <c r="C194" s="9"/>
      <c r="D194" s="10">
        <f t="shared" si="17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  <c r="Q194" s="1" t="e">
        <f>P194-'ВЕРНАЯ на АВГУСТ'!P194</f>
        <v>#REF!</v>
      </c>
    </row>
    <row r="195" spans="1:17">
      <c r="A195" s="266" t="s">
        <v>44</v>
      </c>
      <c r="B195" s="266" t="s">
        <v>13</v>
      </c>
      <c r="C195" s="9" t="s">
        <v>6</v>
      </c>
      <c r="D195" s="20">
        <f t="shared" si="17"/>
        <v>2180.6999999999998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20">
        <f>L196+L197+L198+L199+L200</f>
        <v>166.5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24" t="e">
        <f>L195-#REF!</f>
        <v>#REF!</v>
      </c>
      <c r="Q195" s="1" t="e">
        <f>P195-'ВЕРНАЯ на АВГУСТ'!P195</f>
        <v>#REF!</v>
      </c>
    </row>
    <row r="196" spans="1:17">
      <c r="A196" s="266"/>
      <c r="B196" s="266"/>
      <c r="C196" s="9" t="s">
        <v>7</v>
      </c>
      <c r="D196" s="20">
        <f t="shared" si="17"/>
        <v>2180.6999999999998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20">
        <f>185-18.5</f>
        <v>166.5</v>
      </c>
      <c r="M196" s="10">
        <v>185</v>
      </c>
      <c r="N196" s="10">
        <v>185</v>
      </c>
      <c r="O196" s="10">
        <v>185</v>
      </c>
      <c r="P196" s="24" t="e">
        <f>L196-#REF!</f>
        <v>#REF!</v>
      </c>
      <c r="Q196" s="1" t="e">
        <f>P196-'ВЕРНАЯ на АВГУСТ'!P196</f>
        <v>#REF!</v>
      </c>
    </row>
    <row r="197" spans="1:17" ht="24">
      <c r="A197" s="266"/>
      <c r="B197" s="266"/>
      <c r="C197" s="9" t="s">
        <v>8</v>
      </c>
      <c r="D197" s="10">
        <f t="shared" si="17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  <c r="Q197" s="1" t="e">
        <f>P197-'ВЕРНАЯ на АВГУСТ'!P197</f>
        <v>#REF!</v>
      </c>
    </row>
    <row r="198" spans="1:17" ht="24">
      <c r="A198" s="266"/>
      <c r="B198" s="266"/>
      <c r="C198" s="9" t="s">
        <v>9</v>
      </c>
      <c r="D198" s="10">
        <f t="shared" si="17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  <c r="Q198" s="1" t="e">
        <f>P198-'ВЕРНАЯ на АВГУСТ'!P198</f>
        <v>#REF!</v>
      </c>
    </row>
    <row r="199" spans="1:17" ht="36">
      <c r="A199" s="266"/>
      <c r="B199" s="266"/>
      <c r="C199" s="9" t="s">
        <v>10</v>
      </c>
      <c r="D199" s="10">
        <f t="shared" si="17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  <c r="Q199" s="1" t="e">
        <f>P199-'ВЕРНАЯ на АВГУСТ'!P199</f>
        <v>#REF!</v>
      </c>
    </row>
    <row r="200" spans="1:17">
      <c r="A200" s="9"/>
      <c r="B200" s="9"/>
      <c r="C200" s="9"/>
      <c r="D200" s="10">
        <f t="shared" si="17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  <c r="Q200" s="1" t="e">
        <f>P200-'ВЕРНАЯ на АВГУСТ'!P200</f>
        <v>#REF!</v>
      </c>
    </row>
    <row r="201" spans="1:17">
      <c r="A201" s="266" t="s">
        <v>45</v>
      </c>
      <c r="B201" s="266" t="s">
        <v>13</v>
      </c>
      <c r="C201" s="9" t="s">
        <v>6</v>
      </c>
      <c r="D201" s="10">
        <f t="shared" si="17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  <c r="Q201" s="1" t="e">
        <f>P201-'ВЕРНАЯ на АВГУСТ'!P201</f>
        <v>#REF!</v>
      </c>
    </row>
    <row r="202" spans="1:17">
      <c r="A202" s="266"/>
      <c r="B202" s="266"/>
      <c r="C202" s="9" t="s">
        <v>7</v>
      </c>
      <c r="D202" s="10">
        <f t="shared" si="17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  <c r="Q202" s="1" t="e">
        <f>P202-'ВЕРНАЯ на АВГУСТ'!P202</f>
        <v>#REF!</v>
      </c>
    </row>
    <row r="203" spans="1:17" ht="24">
      <c r="A203" s="266"/>
      <c r="B203" s="266"/>
      <c r="C203" s="9" t="s">
        <v>8</v>
      </c>
      <c r="D203" s="10">
        <f t="shared" si="17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  <c r="Q203" s="1" t="e">
        <f>P203-'ВЕРНАЯ на АВГУСТ'!P203</f>
        <v>#REF!</v>
      </c>
    </row>
    <row r="204" spans="1:17" ht="24">
      <c r="A204" s="266"/>
      <c r="B204" s="266"/>
      <c r="C204" s="9" t="s">
        <v>9</v>
      </c>
      <c r="D204" s="10">
        <f t="shared" si="17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  <c r="Q204" s="1" t="e">
        <f>P204-'ВЕРНАЯ на АВГУСТ'!P204</f>
        <v>#REF!</v>
      </c>
    </row>
    <row r="205" spans="1:17" ht="36">
      <c r="A205" s="266"/>
      <c r="B205" s="266"/>
      <c r="C205" s="9" t="s">
        <v>10</v>
      </c>
      <c r="D205" s="10">
        <f t="shared" si="17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  <c r="Q205" s="1" t="e">
        <f>P205-'ВЕРНАЯ на АВГУСТ'!P205</f>
        <v>#REF!</v>
      </c>
    </row>
    <row r="206" spans="1:17">
      <c r="A206" s="9"/>
      <c r="B206" s="9"/>
      <c r="C206" s="9"/>
      <c r="D206" s="10">
        <f t="shared" ref="D206:D269" si="19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  <c r="Q206" s="1" t="e">
        <f>P206-'ВЕРНАЯ на АВГУСТ'!P206</f>
        <v>#REF!</v>
      </c>
    </row>
    <row r="207" spans="1:17">
      <c r="A207" s="268" t="s">
        <v>46</v>
      </c>
      <c r="B207" s="266"/>
      <c r="C207" s="9" t="s">
        <v>6</v>
      </c>
      <c r="D207" s="10">
        <f t="shared" si="19"/>
        <v>13015124.800000001</v>
      </c>
      <c r="E207" s="10">
        <f t="shared" ref="E207:O212" si="20">E213+E219+E225+E231+E237</f>
        <v>955782.9</v>
      </c>
      <c r="F207" s="10">
        <f t="shared" si="20"/>
        <v>428365.8</v>
      </c>
      <c r="G207" s="10">
        <f t="shared" si="20"/>
        <v>467737.9</v>
      </c>
      <c r="H207" s="10">
        <f t="shared" si="20"/>
        <v>574993</v>
      </c>
      <c r="I207" s="10">
        <f t="shared" si="20"/>
        <v>1224764.2</v>
      </c>
      <c r="J207" s="10">
        <f t="shared" si="20"/>
        <v>1346216.6</v>
      </c>
      <c r="K207" s="10">
        <f t="shared" si="20"/>
        <v>1431019.7</v>
      </c>
      <c r="L207" s="15">
        <f t="shared" si="20"/>
        <v>1660567.2</v>
      </c>
      <c r="M207" s="10">
        <f t="shared" si="20"/>
        <v>1644927.2999999998</v>
      </c>
      <c r="N207" s="10">
        <f t="shared" si="20"/>
        <v>1652950</v>
      </c>
      <c r="O207" s="10">
        <f t="shared" si="20"/>
        <v>1627800.2</v>
      </c>
      <c r="P207" s="12" t="e">
        <f>L207-#REF!</f>
        <v>#REF!</v>
      </c>
      <c r="Q207" s="1" t="e">
        <f>P207-'ВЕРНАЯ на АВГУСТ'!P207</f>
        <v>#REF!</v>
      </c>
    </row>
    <row r="208" spans="1:17">
      <c r="A208" s="268"/>
      <c r="B208" s="266"/>
      <c r="C208" s="9" t="s">
        <v>7</v>
      </c>
      <c r="D208" s="10">
        <f t="shared" si="19"/>
        <v>5194668.2000000011</v>
      </c>
      <c r="E208" s="10">
        <f t="shared" si="20"/>
        <v>295707.5</v>
      </c>
      <c r="F208" s="10">
        <f t="shared" si="20"/>
        <v>292345.3</v>
      </c>
      <c r="G208" s="10">
        <f t="shared" si="20"/>
        <v>280742.60000000003</v>
      </c>
      <c r="H208" s="10">
        <f t="shared" si="20"/>
        <v>283733.59999999998</v>
      </c>
      <c r="I208" s="10">
        <f t="shared" si="20"/>
        <v>295585.90000000002</v>
      </c>
      <c r="J208" s="10">
        <f t="shared" si="20"/>
        <v>335018.09999999998</v>
      </c>
      <c r="K208" s="10">
        <f t="shared" si="20"/>
        <v>480964.1</v>
      </c>
      <c r="L208" s="15">
        <f t="shared" si="20"/>
        <v>729789.3</v>
      </c>
      <c r="M208" s="10">
        <f t="shared" si="20"/>
        <v>733471</v>
      </c>
      <c r="N208" s="10">
        <f t="shared" si="20"/>
        <v>733655.4</v>
      </c>
      <c r="O208" s="10">
        <f t="shared" si="20"/>
        <v>733655.4</v>
      </c>
      <c r="P208" s="12" t="e">
        <f>L208-#REF!</f>
        <v>#REF!</v>
      </c>
      <c r="Q208" s="1" t="e">
        <f>P208-'ВЕРНАЯ на АВГУСТ'!P208</f>
        <v>#REF!</v>
      </c>
    </row>
    <row r="209" spans="1:17" ht="24">
      <c r="A209" s="268"/>
      <c r="B209" s="266"/>
      <c r="C209" s="9" t="s">
        <v>8</v>
      </c>
      <c r="D209" s="10">
        <f t="shared" si="19"/>
        <v>0</v>
      </c>
      <c r="E209" s="10">
        <f t="shared" si="20"/>
        <v>0</v>
      </c>
      <c r="F209" s="10">
        <f t="shared" si="20"/>
        <v>0</v>
      </c>
      <c r="G209" s="10">
        <f t="shared" si="20"/>
        <v>0</v>
      </c>
      <c r="H209" s="10">
        <f t="shared" si="20"/>
        <v>0</v>
      </c>
      <c r="I209" s="10">
        <f t="shared" si="20"/>
        <v>0</v>
      </c>
      <c r="J209" s="10">
        <f t="shared" si="20"/>
        <v>0</v>
      </c>
      <c r="K209" s="10">
        <f t="shared" si="20"/>
        <v>0</v>
      </c>
      <c r="L209" s="15">
        <f t="shared" si="20"/>
        <v>0</v>
      </c>
      <c r="M209" s="10">
        <f t="shared" si="20"/>
        <v>0</v>
      </c>
      <c r="N209" s="10">
        <f t="shared" si="20"/>
        <v>0</v>
      </c>
      <c r="O209" s="10">
        <f t="shared" si="20"/>
        <v>0</v>
      </c>
      <c r="P209" s="12" t="e">
        <f>L209-#REF!</f>
        <v>#REF!</v>
      </c>
      <c r="Q209" s="1" t="e">
        <f>P209-'ВЕРНАЯ на АВГУСТ'!P209</f>
        <v>#REF!</v>
      </c>
    </row>
    <row r="210" spans="1:17" ht="24">
      <c r="A210" s="268"/>
      <c r="B210" s="266"/>
      <c r="C210" s="9" t="s">
        <v>9</v>
      </c>
      <c r="D210" s="10">
        <f t="shared" si="19"/>
        <v>7641115.4000000004</v>
      </c>
      <c r="E210" s="10">
        <f t="shared" si="20"/>
        <v>654160.4</v>
      </c>
      <c r="F210" s="10">
        <f t="shared" si="20"/>
        <v>129839.3</v>
      </c>
      <c r="G210" s="10">
        <f t="shared" si="20"/>
        <v>176745.3</v>
      </c>
      <c r="H210" s="10">
        <f t="shared" si="20"/>
        <v>278101.59999999998</v>
      </c>
      <c r="I210" s="10">
        <f t="shared" si="20"/>
        <v>913841.4</v>
      </c>
      <c r="J210" s="10">
        <f t="shared" si="20"/>
        <v>990756.1</v>
      </c>
      <c r="K210" s="10">
        <f t="shared" si="20"/>
        <v>930106.9</v>
      </c>
      <c r="L210" s="15">
        <f t="shared" si="20"/>
        <v>910335.5</v>
      </c>
      <c r="M210" s="10">
        <f t="shared" si="20"/>
        <v>889991.8</v>
      </c>
      <c r="N210" s="10">
        <f t="shared" si="20"/>
        <v>896756.9</v>
      </c>
      <c r="O210" s="10">
        <f t="shared" si="20"/>
        <v>870480.2</v>
      </c>
      <c r="P210" s="12" t="e">
        <f>L210-#REF!</f>
        <v>#REF!</v>
      </c>
      <c r="Q210" s="1" t="e">
        <f>P210-'ВЕРНАЯ на АВГУСТ'!P210</f>
        <v>#REF!</v>
      </c>
    </row>
    <row r="211" spans="1:17" ht="36">
      <c r="A211" s="268"/>
      <c r="B211" s="266"/>
      <c r="C211" s="9" t="s">
        <v>10</v>
      </c>
      <c r="D211" s="10">
        <f t="shared" si="19"/>
        <v>179341.2</v>
      </c>
      <c r="E211" s="10">
        <f t="shared" si="20"/>
        <v>5915</v>
      </c>
      <c r="F211" s="10">
        <f t="shared" si="20"/>
        <v>6181.2</v>
      </c>
      <c r="G211" s="10">
        <f t="shared" si="20"/>
        <v>10250</v>
      </c>
      <c r="H211" s="10">
        <f t="shared" si="20"/>
        <v>13157.8</v>
      </c>
      <c r="I211" s="10">
        <f t="shared" si="20"/>
        <v>15336.9</v>
      </c>
      <c r="J211" s="10">
        <f t="shared" si="20"/>
        <v>20442.400000000001</v>
      </c>
      <c r="K211" s="10">
        <f t="shared" si="20"/>
        <v>19948.7</v>
      </c>
      <c r="L211" s="15">
        <f t="shared" si="20"/>
        <v>20442.400000000001</v>
      </c>
      <c r="M211" s="10">
        <f t="shared" si="20"/>
        <v>21464.5</v>
      </c>
      <c r="N211" s="10">
        <f t="shared" si="20"/>
        <v>22537.7</v>
      </c>
      <c r="O211" s="10">
        <f t="shared" si="20"/>
        <v>23664.6</v>
      </c>
      <c r="P211" s="12" t="e">
        <f>L211-#REF!</f>
        <v>#REF!</v>
      </c>
      <c r="Q211" s="1" t="e">
        <f>P211-'ВЕРНАЯ на АВГУСТ'!P211</f>
        <v>#REF!</v>
      </c>
    </row>
    <row r="212" spans="1:17">
      <c r="A212" s="11"/>
      <c r="B212" s="9"/>
      <c r="C212" s="9"/>
      <c r="D212" s="10">
        <f t="shared" si="19"/>
        <v>0</v>
      </c>
      <c r="E212" s="10">
        <f t="shared" si="20"/>
        <v>0</v>
      </c>
      <c r="F212" s="10">
        <f t="shared" si="20"/>
        <v>0</v>
      </c>
      <c r="G212" s="10">
        <f t="shared" si="20"/>
        <v>0</v>
      </c>
      <c r="H212" s="10">
        <f t="shared" si="20"/>
        <v>0</v>
      </c>
      <c r="I212" s="10">
        <f t="shared" si="20"/>
        <v>0</v>
      </c>
      <c r="J212" s="10">
        <f t="shared" si="20"/>
        <v>0</v>
      </c>
      <c r="K212" s="10">
        <f t="shared" si="20"/>
        <v>0</v>
      </c>
      <c r="L212" s="15">
        <f t="shared" si="20"/>
        <v>0</v>
      </c>
      <c r="M212" s="10">
        <f t="shared" si="20"/>
        <v>0</v>
      </c>
      <c r="N212" s="10">
        <f t="shared" si="20"/>
        <v>0</v>
      </c>
      <c r="O212" s="10">
        <f t="shared" si="20"/>
        <v>0</v>
      </c>
      <c r="P212" s="12" t="e">
        <f>L212-#REF!</f>
        <v>#REF!</v>
      </c>
      <c r="Q212" s="1" t="e">
        <f>P212-'ВЕРНАЯ на АВГУСТ'!P212</f>
        <v>#REF!</v>
      </c>
    </row>
    <row r="213" spans="1:17">
      <c r="A213" s="266" t="s">
        <v>47</v>
      </c>
      <c r="B213" s="266" t="s">
        <v>21</v>
      </c>
      <c r="C213" s="9" t="s">
        <v>6</v>
      </c>
      <c r="D213" s="20">
        <f t="shared" si="19"/>
        <v>12842011.199999999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20">
        <f>L214+L215+L216+L217+L218</f>
        <v>1643132.2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24" t="e">
        <f>L213-#REF!</f>
        <v>#REF!</v>
      </c>
      <c r="Q213" s="1" t="e">
        <f>P213-'ВЕРНАЯ на АВГУСТ'!P213</f>
        <v>#REF!</v>
      </c>
    </row>
    <row r="214" spans="1:17">
      <c r="A214" s="266"/>
      <c r="B214" s="266"/>
      <c r="C214" s="9" t="s">
        <v>7</v>
      </c>
      <c r="D214" s="20">
        <f t="shared" si="19"/>
        <v>5021554.5999999996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20">
        <f>716312.6+842.9-4801.2</f>
        <v>712354.3</v>
      </c>
      <c r="M214" s="10">
        <v>716312.6</v>
      </c>
      <c r="N214" s="10">
        <v>716312.6</v>
      </c>
      <c r="O214" s="10">
        <v>716312.6</v>
      </c>
      <c r="P214" s="24" t="e">
        <f>L214-#REF!</f>
        <v>#REF!</v>
      </c>
      <c r="Q214" s="1" t="e">
        <f>P214-'ВЕРНАЯ на АВГУСТ'!P214</f>
        <v>#REF!</v>
      </c>
    </row>
    <row r="215" spans="1:17" ht="24">
      <c r="A215" s="266"/>
      <c r="B215" s="266"/>
      <c r="C215" s="9" t="s">
        <v>8</v>
      </c>
      <c r="D215" s="10">
        <f t="shared" si="19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  <c r="Q215" s="1" t="e">
        <f>P215-'ВЕРНАЯ на АВГУСТ'!P215</f>
        <v>#REF!</v>
      </c>
    </row>
    <row r="216" spans="1:17" ht="24">
      <c r="A216" s="266"/>
      <c r="B216" s="266"/>
      <c r="C216" s="9" t="s">
        <v>9</v>
      </c>
      <c r="D216" s="10">
        <f t="shared" si="19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  <c r="Q216" s="1" t="e">
        <f>P216-'ВЕРНАЯ на АВГУСТ'!P216</f>
        <v>#REF!</v>
      </c>
    </row>
    <row r="217" spans="1:17" ht="36">
      <c r="A217" s="266"/>
      <c r="B217" s="266"/>
      <c r="C217" s="9" t="s">
        <v>10</v>
      </c>
      <c r="D217" s="10">
        <f t="shared" si="19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  <c r="Q217" s="1" t="e">
        <f>P217-'ВЕРНАЯ на АВГУСТ'!P217</f>
        <v>#REF!</v>
      </c>
    </row>
    <row r="218" spans="1:17">
      <c r="A218" s="9"/>
      <c r="B218" s="9"/>
      <c r="C218" s="9"/>
      <c r="D218" s="10">
        <f t="shared" si="19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  <c r="Q218" s="1" t="e">
        <f>P218-'ВЕРНАЯ на АВГУСТ'!P218</f>
        <v>#REF!</v>
      </c>
    </row>
    <row r="219" spans="1:17">
      <c r="A219" s="266" t="s">
        <v>48</v>
      </c>
      <c r="B219" s="266" t="s">
        <v>13</v>
      </c>
      <c r="C219" s="9" t="s">
        <v>6</v>
      </c>
      <c r="D219" s="10">
        <f t="shared" si="19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  <c r="Q219" s="1" t="e">
        <f>P219-'ВЕРНАЯ на АВГУСТ'!P219</f>
        <v>#REF!</v>
      </c>
    </row>
    <row r="220" spans="1:17">
      <c r="A220" s="266"/>
      <c r="B220" s="266"/>
      <c r="C220" s="9" t="s">
        <v>7</v>
      </c>
      <c r="D220" s="10">
        <f t="shared" si="19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  <c r="Q220" s="1" t="e">
        <f>P220-'ВЕРНАЯ на АВГУСТ'!P220</f>
        <v>#REF!</v>
      </c>
    </row>
    <row r="221" spans="1:17" ht="24">
      <c r="A221" s="266"/>
      <c r="B221" s="266"/>
      <c r="C221" s="9" t="s">
        <v>8</v>
      </c>
      <c r="D221" s="10">
        <f t="shared" si="19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  <c r="Q221" s="1" t="e">
        <f>P221-'ВЕРНАЯ на АВГУСТ'!P221</f>
        <v>#REF!</v>
      </c>
    </row>
    <row r="222" spans="1:17" ht="24">
      <c r="A222" s="266"/>
      <c r="B222" s="266"/>
      <c r="C222" s="9" t="s">
        <v>9</v>
      </c>
      <c r="D222" s="10">
        <f t="shared" si="19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  <c r="Q222" s="1" t="e">
        <f>P222-'ВЕРНАЯ на АВГУСТ'!P222</f>
        <v>#REF!</v>
      </c>
    </row>
    <row r="223" spans="1:17" ht="36">
      <c r="A223" s="266"/>
      <c r="B223" s="266"/>
      <c r="C223" s="9" t="s">
        <v>10</v>
      </c>
      <c r="D223" s="10">
        <f t="shared" si="19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  <c r="Q223" s="1" t="e">
        <f>P223-'ВЕРНАЯ на АВГУСТ'!P223</f>
        <v>#REF!</v>
      </c>
    </row>
    <row r="224" spans="1:17">
      <c r="A224" s="9"/>
      <c r="B224" s="9"/>
      <c r="C224" s="9"/>
      <c r="D224" s="10">
        <f t="shared" si="19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  <c r="Q224" s="1" t="e">
        <f>P224-'ВЕРНАЯ на АВГУСТ'!P224</f>
        <v>#REF!</v>
      </c>
    </row>
    <row r="225" spans="1:17">
      <c r="A225" s="266" t="s">
        <v>49</v>
      </c>
      <c r="B225" s="266" t="s">
        <v>13</v>
      </c>
      <c r="C225" s="9" t="s">
        <v>6</v>
      </c>
      <c r="D225" s="10">
        <f t="shared" si="19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  <c r="Q225" s="1" t="e">
        <f>P225-'ВЕРНАЯ на АВГУСТ'!P225</f>
        <v>#REF!</v>
      </c>
    </row>
    <row r="226" spans="1:17">
      <c r="A226" s="266"/>
      <c r="B226" s="266"/>
      <c r="C226" s="9" t="s">
        <v>7</v>
      </c>
      <c r="D226" s="10">
        <f t="shared" si="19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  <c r="Q226" s="1" t="e">
        <f>P226-'ВЕРНАЯ на АВГУСТ'!P226</f>
        <v>#REF!</v>
      </c>
    </row>
    <row r="227" spans="1:17" ht="24">
      <c r="A227" s="266"/>
      <c r="B227" s="266"/>
      <c r="C227" s="9" t="s">
        <v>8</v>
      </c>
      <c r="D227" s="10">
        <f t="shared" si="19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  <c r="Q227" s="1" t="e">
        <f>P227-'ВЕРНАЯ на АВГУСТ'!P227</f>
        <v>#REF!</v>
      </c>
    </row>
    <row r="228" spans="1:17" ht="24">
      <c r="A228" s="266"/>
      <c r="B228" s="266"/>
      <c r="C228" s="9" t="s">
        <v>9</v>
      </c>
      <c r="D228" s="10">
        <f t="shared" si="19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  <c r="Q228" s="1" t="e">
        <f>P228-'ВЕРНАЯ на АВГУСТ'!P228</f>
        <v>#REF!</v>
      </c>
    </row>
    <row r="229" spans="1:17" ht="36">
      <c r="A229" s="266"/>
      <c r="B229" s="266"/>
      <c r="C229" s="9" t="s">
        <v>10</v>
      </c>
      <c r="D229" s="10">
        <f t="shared" si="19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  <c r="Q229" s="1" t="e">
        <f>P229-'ВЕРНАЯ на АВГУСТ'!P229</f>
        <v>#REF!</v>
      </c>
    </row>
    <row r="230" spans="1:17">
      <c r="A230" s="9"/>
      <c r="B230" s="9"/>
      <c r="C230" s="9"/>
      <c r="D230" s="10">
        <f t="shared" si="19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  <c r="Q230" s="1" t="e">
        <f>P230-'ВЕРНАЯ на АВГУСТ'!P230</f>
        <v>#REF!</v>
      </c>
    </row>
    <row r="231" spans="1:17">
      <c r="A231" s="266" t="s">
        <v>50</v>
      </c>
      <c r="B231" s="266" t="s">
        <v>13</v>
      </c>
      <c r="C231" s="9" t="s">
        <v>6</v>
      </c>
      <c r="D231" s="10">
        <f t="shared" si="19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  <c r="Q231" s="1" t="e">
        <f>P231-'ВЕРНАЯ на АВГУСТ'!P231</f>
        <v>#REF!</v>
      </c>
    </row>
    <row r="232" spans="1:17">
      <c r="A232" s="266"/>
      <c r="B232" s="266"/>
      <c r="C232" s="9" t="s">
        <v>7</v>
      </c>
      <c r="D232" s="10">
        <f t="shared" si="19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  <c r="Q232" s="1" t="e">
        <f>P232-'ВЕРНАЯ на АВГУСТ'!P232</f>
        <v>#REF!</v>
      </c>
    </row>
    <row r="233" spans="1:17" ht="24">
      <c r="A233" s="266"/>
      <c r="B233" s="266"/>
      <c r="C233" s="9" t="s">
        <v>8</v>
      </c>
      <c r="D233" s="10">
        <f t="shared" si="19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  <c r="Q233" s="1" t="e">
        <f>P233-'ВЕРНАЯ на АВГУСТ'!P233</f>
        <v>#REF!</v>
      </c>
    </row>
    <row r="234" spans="1:17" ht="24">
      <c r="A234" s="266"/>
      <c r="B234" s="266"/>
      <c r="C234" s="9" t="s">
        <v>9</v>
      </c>
      <c r="D234" s="10">
        <f t="shared" si="19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  <c r="Q234" s="1" t="e">
        <f>P234-'ВЕРНАЯ на АВГУСТ'!P234</f>
        <v>#REF!</v>
      </c>
    </row>
    <row r="235" spans="1:17" ht="36">
      <c r="A235" s="266"/>
      <c r="B235" s="266"/>
      <c r="C235" s="9" t="s">
        <v>10</v>
      </c>
      <c r="D235" s="10">
        <f t="shared" si="19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  <c r="Q235" s="1" t="e">
        <f>P235-'ВЕРНАЯ на АВГУСТ'!P235</f>
        <v>#REF!</v>
      </c>
    </row>
    <row r="236" spans="1:17">
      <c r="A236" s="9"/>
      <c r="B236" s="9"/>
      <c r="C236" s="9"/>
      <c r="D236" s="10">
        <f t="shared" si="19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  <c r="Q236" s="1" t="e">
        <f>P236-'ВЕРНАЯ на АВГУСТ'!P236</f>
        <v>#REF!</v>
      </c>
    </row>
    <row r="237" spans="1:17">
      <c r="A237" s="266" t="s">
        <v>51</v>
      </c>
      <c r="B237" s="266" t="s">
        <v>13</v>
      </c>
      <c r="C237" s="9" t="s">
        <v>6</v>
      </c>
      <c r="D237" s="10">
        <f t="shared" si="19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  <c r="Q237" s="1" t="e">
        <f>P237-'ВЕРНАЯ на АВГУСТ'!P237</f>
        <v>#REF!</v>
      </c>
    </row>
    <row r="238" spans="1:17">
      <c r="A238" s="266"/>
      <c r="B238" s="266"/>
      <c r="C238" s="9" t="s">
        <v>7</v>
      </c>
      <c r="D238" s="10">
        <f t="shared" si="19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  <c r="Q238" s="1" t="e">
        <f>P238-'ВЕРНАЯ на АВГУСТ'!P238</f>
        <v>#REF!</v>
      </c>
    </row>
    <row r="239" spans="1:17" ht="24">
      <c r="A239" s="266"/>
      <c r="B239" s="266"/>
      <c r="C239" s="9" t="s">
        <v>8</v>
      </c>
      <c r="D239" s="10">
        <f t="shared" si="19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  <c r="Q239" s="1" t="e">
        <f>P239-'ВЕРНАЯ на АВГУСТ'!P239</f>
        <v>#REF!</v>
      </c>
    </row>
    <row r="240" spans="1:17" ht="24">
      <c r="A240" s="266"/>
      <c r="B240" s="266"/>
      <c r="C240" s="9" t="s">
        <v>9</v>
      </c>
      <c r="D240" s="10">
        <f t="shared" si="19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  <c r="Q240" s="1" t="e">
        <f>P240-'ВЕРНАЯ на АВГУСТ'!P240</f>
        <v>#REF!</v>
      </c>
    </row>
    <row r="241" spans="1:21" ht="36">
      <c r="A241" s="266"/>
      <c r="B241" s="266"/>
      <c r="C241" s="9" t="s">
        <v>10</v>
      </c>
      <c r="D241" s="10">
        <f t="shared" si="19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  <c r="Q241" s="1" t="e">
        <f>P241-'ВЕРНАЯ на АВГУСТ'!P241</f>
        <v>#REF!</v>
      </c>
    </row>
    <row r="242" spans="1:21">
      <c r="A242" s="9"/>
      <c r="B242" s="9"/>
      <c r="C242" s="9"/>
      <c r="D242" s="10">
        <f t="shared" si="19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  <c r="Q242" s="1" t="e">
        <f>P242-'ВЕРНАЯ на АВГУСТ'!P242</f>
        <v>#REF!</v>
      </c>
    </row>
    <row r="243" spans="1:21">
      <c r="A243" s="268" t="s">
        <v>52</v>
      </c>
      <c r="B243" s="266"/>
      <c r="C243" s="9" t="s">
        <v>6</v>
      </c>
      <c r="D243" s="20">
        <f t="shared" si="19"/>
        <v>11754953.1</v>
      </c>
      <c r="E243" s="10">
        <f t="shared" ref="E243:O248" si="21">E249+E255+E261+E267+E273+E279</f>
        <v>579415.00000000012</v>
      </c>
      <c r="F243" s="10">
        <f t="shared" si="21"/>
        <v>319489.09999999998</v>
      </c>
      <c r="G243" s="10">
        <f t="shared" si="21"/>
        <v>382147.3</v>
      </c>
      <c r="H243" s="10">
        <f t="shared" si="21"/>
        <v>664880.1</v>
      </c>
      <c r="I243" s="10">
        <f t="shared" si="21"/>
        <v>1129022</v>
      </c>
      <c r="J243" s="10">
        <f t="shared" si="21"/>
        <v>1288558.5</v>
      </c>
      <c r="K243" s="10">
        <f t="shared" si="21"/>
        <v>1286301.9999999998</v>
      </c>
      <c r="L243" s="20">
        <f t="shared" si="21"/>
        <v>1597053.7000000002</v>
      </c>
      <c r="M243" s="10">
        <f t="shared" si="21"/>
        <v>1517332.7</v>
      </c>
      <c r="N243" s="10">
        <f t="shared" si="21"/>
        <v>1518369</v>
      </c>
      <c r="O243" s="10">
        <f t="shared" si="21"/>
        <v>1472383.7</v>
      </c>
      <c r="P243" s="12" t="e">
        <f>L243-#REF!</f>
        <v>#REF!</v>
      </c>
      <c r="Q243" s="1" t="e">
        <f>P243-'ВЕРНАЯ на АВГУСТ'!P243</f>
        <v>#REF!</v>
      </c>
    </row>
    <row r="244" spans="1:21">
      <c r="A244" s="268"/>
      <c r="B244" s="266"/>
      <c r="C244" s="9" t="s">
        <v>7</v>
      </c>
      <c r="D244" s="20">
        <f t="shared" si="19"/>
        <v>1409549.6999999997</v>
      </c>
      <c r="E244" s="10">
        <f t="shared" si="21"/>
        <v>105670.3</v>
      </c>
      <c r="F244" s="10">
        <f t="shared" si="21"/>
        <v>102525.3</v>
      </c>
      <c r="G244" s="10">
        <f t="shared" si="21"/>
        <v>106425.4</v>
      </c>
      <c r="H244" s="10">
        <f t="shared" si="21"/>
        <v>106146.2</v>
      </c>
      <c r="I244" s="10">
        <f t="shared" si="21"/>
        <v>106350.5</v>
      </c>
      <c r="J244" s="10">
        <f t="shared" si="21"/>
        <v>128522.09999999999</v>
      </c>
      <c r="K244" s="10">
        <f t="shared" si="21"/>
        <v>133296.19999999998</v>
      </c>
      <c r="L244" s="20">
        <f t="shared" si="21"/>
        <v>153712.6</v>
      </c>
      <c r="M244" s="10">
        <f t="shared" si="21"/>
        <v>155633.70000000001</v>
      </c>
      <c r="N244" s="10">
        <f t="shared" si="21"/>
        <v>155633.70000000001</v>
      </c>
      <c r="O244" s="10">
        <f t="shared" si="21"/>
        <v>155633.70000000001</v>
      </c>
      <c r="P244" s="12" t="e">
        <f>L244-#REF!</f>
        <v>#REF!</v>
      </c>
      <c r="Q244" s="1" t="e">
        <f>P244-'ВЕРНАЯ на АВГУСТ'!P244</f>
        <v>#REF!</v>
      </c>
      <c r="S244" s="1">
        <v>11756201.4</v>
      </c>
      <c r="T244" s="1">
        <v>1598302</v>
      </c>
      <c r="U244" s="1">
        <v>1410798</v>
      </c>
    </row>
    <row r="245" spans="1:21" ht="24">
      <c r="A245" s="268"/>
      <c r="B245" s="266"/>
      <c r="C245" s="9" t="s">
        <v>8</v>
      </c>
      <c r="D245" s="10">
        <f t="shared" si="19"/>
        <v>0</v>
      </c>
      <c r="E245" s="10">
        <f t="shared" si="21"/>
        <v>0</v>
      </c>
      <c r="F245" s="10">
        <f t="shared" si="21"/>
        <v>0</v>
      </c>
      <c r="G245" s="10">
        <f t="shared" si="21"/>
        <v>0</v>
      </c>
      <c r="H245" s="10">
        <f t="shared" si="21"/>
        <v>0</v>
      </c>
      <c r="I245" s="10">
        <f t="shared" si="21"/>
        <v>0</v>
      </c>
      <c r="J245" s="10">
        <f t="shared" si="21"/>
        <v>0</v>
      </c>
      <c r="K245" s="10">
        <f t="shared" si="21"/>
        <v>0</v>
      </c>
      <c r="L245" s="15">
        <f t="shared" si="21"/>
        <v>0</v>
      </c>
      <c r="M245" s="10">
        <f t="shared" si="21"/>
        <v>0</v>
      </c>
      <c r="N245" s="10">
        <f t="shared" si="21"/>
        <v>0</v>
      </c>
      <c r="O245" s="10">
        <f t="shared" si="21"/>
        <v>0</v>
      </c>
      <c r="P245" s="12" t="e">
        <f>L245-#REF!</f>
        <v>#REF!</v>
      </c>
      <c r="Q245" s="1" t="e">
        <f>P245-'ВЕРНАЯ на АВГУСТ'!P245</f>
        <v>#REF!</v>
      </c>
      <c r="U245" s="1">
        <v>154960.9</v>
      </c>
    </row>
    <row r="246" spans="1:21" ht="24">
      <c r="A246" s="268"/>
      <c r="B246" s="266"/>
      <c r="C246" s="9" t="s">
        <v>9</v>
      </c>
      <c r="D246" s="10">
        <f t="shared" si="19"/>
        <v>10027589</v>
      </c>
      <c r="E246" s="10">
        <f t="shared" si="21"/>
        <v>455216.7</v>
      </c>
      <c r="F246" s="10">
        <f t="shared" si="21"/>
        <v>197602</v>
      </c>
      <c r="G246" s="10">
        <f t="shared" si="21"/>
        <v>249116.9</v>
      </c>
      <c r="H246" s="10">
        <f t="shared" si="21"/>
        <v>531427</v>
      </c>
      <c r="I246" s="10">
        <f t="shared" si="21"/>
        <v>991095.5</v>
      </c>
      <c r="J246" s="10">
        <f t="shared" si="21"/>
        <v>1127228.8999999999</v>
      </c>
      <c r="K246" s="10">
        <f t="shared" si="21"/>
        <v>1132780.8999999999</v>
      </c>
      <c r="L246" s="15">
        <f t="shared" si="21"/>
        <v>1410533.6</v>
      </c>
      <c r="M246" s="10">
        <f t="shared" si="21"/>
        <v>1327251.2</v>
      </c>
      <c r="N246" s="10">
        <f t="shared" si="21"/>
        <v>1326565</v>
      </c>
      <c r="O246" s="10">
        <f t="shared" si="21"/>
        <v>1278771.3</v>
      </c>
      <c r="P246" s="12" t="e">
        <f>L246-#REF!</f>
        <v>#REF!</v>
      </c>
      <c r="Q246" s="1" t="e">
        <f>P246-'ВЕРНАЯ на АВГУСТ'!P246</f>
        <v>#REF!</v>
      </c>
    </row>
    <row r="247" spans="1:21" ht="36">
      <c r="A247" s="268"/>
      <c r="B247" s="266"/>
      <c r="C247" s="9" t="s">
        <v>10</v>
      </c>
      <c r="D247" s="10">
        <f t="shared" si="19"/>
        <v>317814.40000000002</v>
      </c>
      <c r="E247" s="10">
        <f t="shared" si="21"/>
        <v>18528</v>
      </c>
      <c r="F247" s="10">
        <f t="shared" si="21"/>
        <v>19361.8</v>
      </c>
      <c r="G247" s="10">
        <f t="shared" si="21"/>
        <v>26605</v>
      </c>
      <c r="H247" s="10">
        <f t="shared" si="21"/>
        <v>27306.9</v>
      </c>
      <c r="I247" s="10">
        <f t="shared" si="21"/>
        <v>31576</v>
      </c>
      <c r="J247" s="10">
        <f t="shared" si="21"/>
        <v>32807.5</v>
      </c>
      <c r="K247" s="10">
        <f t="shared" si="21"/>
        <v>20224.900000000001</v>
      </c>
      <c r="L247" s="15">
        <f t="shared" si="21"/>
        <v>32807.5</v>
      </c>
      <c r="M247" s="10">
        <f t="shared" si="21"/>
        <v>34447.800000000003</v>
      </c>
      <c r="N247" s="10">
        <f t="shared" si="21"/>
        <v>36170.300000000003</v>
      </c>
      <c r="O247" s="10">
        <f t="shared" si="21"/>
        <v>37978.699999999997</v>
      </c>
      <c r="P247" s="12" t="e">
        <f>L247-#REF!</f>
        <v>#REF!</v>
      </c>
      <c r="Q247" s="1" t="e">
        <f>P247-'ВЕРНАЯ на АВГУСТ'!P247</f>
        <v>#REF!</v>
      </c>
    </row>
    <row r="248" spans="1:21">
      <c r="A248" s="11"/>
      <c r="B248" s="9"/>
      <c r="C248" s="9"/>
      <c r="D248" s="10">
        <f t="shared" si="19"/>
        <v>0</v>
      </c>
      <c r="E248" s="10">
        <f t="shared" si="21"/>
        <v>0</v>
      </c>
      <c r="F248" s="10">
        <f t="shared" si="21"/>
        <v>0</v>
      </c>
      <c r="G248" s="10">
        <f t="shared" si="21"/>
        <v>0</v>
      </c>
      <c r="H248" s="10">
        <f t="shared" si="21"/>
        <v>0</v>
      </c>
      <c r="I248" s="10">
        <f t="shared" si="21"/>
        <v>0</v>
      </c>
      <c r="J248" s="10">
        <f t="shared" si="21"/>
        <v>0</v>
      </c>
      <c r="K248" s="10">
        <f t="shared" si="21"/>
        <v>0</v>
      </c>
      <c r="L248" s="15">
        <f t="shared" si="21"/>
        <v>0</v>
      </c>
      <c r="M248" s="10">
        <f t="shared" si="21"/>
        <v>0</v>
      </c>
      <c r="N248" s="10">
        <f t="shared" si="21"/>
        <v>0</v>
      </c>
      <c r="O248" s="10">
        <f t="shared" si="21"/>
        <v>0</v>
      </c>
      <c r="P248" s="12" t="e">
        <f>L248-#REF!</f>
        <v>#REF!</v>
      </c>
      <c r="Q248" s="1" t="e">
        <f>P248-'ВЕРНАЯ на АВГУСТ'!P248</f>
        <v>#REF!</v>
      </c>
    </row>
    <row r="249" spans="1:21">
      <c r="A249" s="266" t="s">
        <v>53</v>
      </c>
      <c r="B249" s="266" t="s">
        <v>21</v>
      </c>
      <c r="C249" s="9" t="s">
        <v>6</v>
      </c>
      <c r="D249" s="20">
        <f t="shared" si="19"/>
        <v>11682737.5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1588323.7000000002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24" t="e">
        <f>L249-#REF!</f>
        <v>#REF!</v>
      </c>
      <c r="Q249" s="1" t="e">
        <f>P249-'ВЕРНАЯ на АВГУСТ'!P249</f>
        <v>#REF!</v>
      </c>
    </row>
    <row r="250" spans="1:21">
      <c r="A250" s="266"/>
      <c r="B250" s="266"/>
      <c r="C250" s="9" t="s">
        <v>7</v>
      </c>
      <c r="D250" s="20">
        <f t="shared" si="19"/>
        <v>1337334.0999999999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f>145360.9-378.3</f>
        <v>144982.6</v>
      </c>
      <c r="M250" s="10">
        <v>146033.70000000001</v>
      </c>
      <c r="N250" s="10">
        <v>146033.70000000001</v>
      </c>
      <c r="O250" s="10">
        <v>146033.70000000001</v>
      </c>
      <c r="P250" s="24" t="e">
        <f>L250-#REF!</f>
        <v>#REF!</v>
      </c>
      <c r="Q250" s="1" t="e">
        <f>P250-'ВЕРНАЯ на АВГУСТ'!P250</f>
        <v>#REF!</v>
      </c>
    </row>
    <row r="251" spans="1:21" ht="24">
      <c r="A251" s="266"/>
      <c r="B251" s="266"/>
      <c r="C251" s="9" t="s">
        <v>8</v>
      </c>
      <c r="D251" s="10">
        <f t="shared" si="19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  <c r="Q251" s="1" t="e">
        <f>P251-'ВЕРНАЯ на АВГУСТ'!P251</f>
        <v>#REF!</v>
      </c>
    </row>
    <row r="252" spans="1:21" ht="24">
      <c r="A252" s="266"/>
      <c r="B252" s="266"/>
      <c r="C252" s="9" t="s">
        <v>9</v>
      </c>
      <c r="D252" s="10">
        <f t="shared" si="19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  <c r="Q252" s="1" t="e">
        <f>P252-'ВЕРНАЯ на АВГУСТ'!P252</f>
        <v>#REF!</v>
      </c>
    </row>
    <row r="253" spans="1:21" ht="36">
      <c r="A253" s="266"/>
      <c r="B253" s="266"/>
      <c r="C253" s="9" t="s">
        <v>10</v>
      </c>
      <c r="D253" s="10">
        <f t="shared" si="19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  <c r="Q253" s="1" t="e">
        <f>P253-'ВЕРНАЯ на АВГУСТ'!P253</f>
        <v>#REF!</v>
      </c>
    </row>
    <row r="254" spans="1:21">
      <c r="A254" s="9"/>
      <c r="B254" s="9"/>
      <c r="C254" s="9"/>
      <c r="D254" s="10">
        <f t="shared" si="19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  <c r="Q254" s="1" t="e">
        <f>P254-'ВЕРНАЯ на АВГУСТ'!P254</f>
        <v>#REF!</v>
      </c>
    </row>
    <row r="255" spans="1:21">
      <c r="A255" s="266" t="s">
        <v>54</v>
      </c>
      <c r="B255" s="266" t="s">
        <v>13</v>
      </c>
      <c r="C255" s="9" t="s">
        <v>6</v>
      </c>
      <c r="D255" s="20">
        <f t="shared" si="19"/>
        <v>43808.5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20">
        <f>L256+L257+L258+L259+L260</f>
        <v>5850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24" t="e">
        <f>L255-#REF!</f>
        <v>#REF!</v>
      </c>
      <c r="Q255" s="1" t="e">
        <f>P255-'ВЕРНАЯ на АВГУСТ'!P255</f>
        <v>#REF!</v>
      </c>
    </row>
    <row r="256" spans="1:21">
      <c r="A256" s="266"/>
      <c r="B256" s="266"/>
      <c r="C256" s="9" t="s">
        <v>7</v>
      </c>
      <c r="D256" s="20">
        <f t="shared" si="19"/>
        <v>43808.5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20">
        <f>6500-650</f>
        <v>5850</v>
      </c>
      <c r="M256" s="10">
        <v>6500</v>
      </c>
      <c r="N256" s="10">
        <v>6500</v>
      </c>
      <c r="O256" s="10">
        <v>6500</v>
      </c>
      <c r="P256" s="24" t="e">
        <f>L256-#REF!</f>
        <v>#REF!</v>
      </c>
      <c r="Q256" s="1" t="e">
        <f>P256-'ВЕРНАЯ на АВГУСТ'!P256</f>
        <v>#REF!</v>
      </c>
    </row>
    <row r="257" spans="1:17" ht="24">
      <c r="A257" s="266"/>
      <c r="B257" s="266"/>
      <c r="C257" s="9" t="s">
        <v>8</v>
      </c>
      <c r="D257" s="10">
        <f t="shared" si="19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  <c r="Q257" s="1" t="e">
        <f>P257-'ВЕРНАЯ на АВГУСТ'!P257</f>
        <v>#REF!</v>
      </c>
    </row>
    <row r="258" spans="1:17" ht="24">
      <c r="A258" s="266"/>
      <c r="B258" s="266"/>
      <c r="C258" s="9" t="s">
        <v>9</v>
      </c>
      <c r="D258" s="10">
        <f t="shared" si="19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  <c r="Q258" s="1" t="e">
        <f>P258-'ВЕРНАЯ на АВГУСТ'!P258</f>
        <v>#REF!</v>
      </c>
    </row>
    <row r="259" spans="1:17" ht="36">
      <c r="A259" s="266"/>
      <c r="B259" s="266"/>
      <c r="C259" s="9" t="s">
        <v>10</v>
      </c>
      <c r="D259" s="10">
        <f t="shared" si="19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  <c r="Q259" s="1" t="e">
        <f>P259-'ВЕРНАЯ на АВГУСТ'!P259</f>
        <v>#REF!</v>
      </c>
    </row>
    <row r="260" spans="1:17">
      <c r="A260" s="9"/>
      <c r="B260" s="9"/>
      <c r="C260" s="9"/>
      <c r="D260" s="10">
        <f t="shared" si="19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  <c r="Q260" s="1" t="e">
        <f>P260-'ВЕРНАЯ на АВГУСТ'!P260</f>
        <v>#REF!</v>
      </c>
    </row>
    <row r="261" spans="1:17">
      <c r="A261" s="266" t="s">
        <v>55</v>
      </c>
      <c r="B261" s="266" t="s">
        <v>13</v>
      </c>
      <c r="C261" s="9" t="s">
        <v>6</v>
      </c>
      <c r="D261" s="20">
        <f t="shared" si="19"/>
        <v>2569.1999999999998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20">
        <f>L262+L263+L264+L265+L266</f>
        <v>180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24" t="e">
        <f>L261-#REF!</f>
        <v>#REF!</v>
      </c>
      <c r="Q261" s="1" t="e">
        <f>P261-'ВЕРНАЯ на АВГУСТ'!P261</f>
        <v>#REF!</v>
      </c>
    </row>
    <row r="262" spans="1:17">
      <c r="A262" s="266"/>
      <c r="B262" s="266"/>
      <c r="C262" s="9" t="s">
        <v>7</v>
      </c>
      <c r="D262" s="20">
        <f t="shared" si="19"/>
        <v>2569.1999999999998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20">
        <f>200-20</f>
        <v>180</v>
      </c>
      <c r="M262" s="10">
        <v>200</v>
      </c>
      <c r="N262" s="10">
        <v>200</v>
      </c>
      <c r="O262" s="10">
        <v>200</v>
      </c>
      <c r="P262" s="24" t="e">
        <f>L262-#REF!</f>
        <v>#REF!</v>
      </c>
      <c r="Q262" s="1" t="e">
        <f>P262-'ВЕРНАЯ на АВГУСТ'!P262</f>
        <v>#REF!</v>
      </c>
    </row>
    <row r="263" spans="1:17" ht="24">
      <c r="A263" s="266"/>
      <c r="B263" s="266"/>
      <c r="C263" s="9" t="s">
        <v>8</v>
      </c>
      <c r="D263" s="10">
        <f t="shared" si="19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  <c r="Q263" s="1" t="e">
        <f>P263-'ВЕРНАЯ на АВГУСТ'!P263</f>
        <v>#REF!</v>
      </c>
    </row>
    <row r="264" spans="1:17" ht="24">
      <c r="A264" s="266"/>
      <c r="B264" s="266"/>
      <c r="C264" s="9" t="s">
        <v>9</v>
      </c>
      <c r="D264" s="10">
        <f t="shared" si="19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  <c r="Q264" s="1" t="e">
        <f>P264-'ВЕРНАЯ на АВГУСТ'!P264</f>
        <v>#REF!</v>
      </c>
    </row>
    <row r="265" spans="1:17" ht="36">
      <c r="A265" s="266"/>
      <c r="B265" s="266"/>
      <c r="C265" s="9" t="s">
        <v>10</v>
      </c>
      <c r="D265" s="10">
        <f t="shared" si="19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  <c r="Q265" s="1" t="e">
        <f>P265-'ВЕРНАЯ на АВГУСТ'!P265</f>
        <v>#REF!</v>
      </c>
    </row>
    <row r="266" spans="1:17">
      <c r="A266" s="9"/>
      <c r="B266" s="9"/>
      <c r="C266" s="9"/>
      <c r="D266" s="10">
        <f t="shared" si="19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  <c r="Q266" s="1" t="e">
        <f>P266-'ВЕРНАЯ на АВГУСТ'!P266</f>
        <v>#REF!</v>
      </c>
    </row>
    <row r="267" spans="1:17">
      <c r="A267" s="266" t="s">
        <v>56</v>
      </c>
      <c r="B267" s="266" t="s">
        <v>13</v>
      </c>
      <c r="C267" s="9" t="s">
        <v>6</v>
      </c>
      <c r="D267" s="10">
        <f t="shared" si="19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  <c r="Q267" s="1" t="e">
        <f>P267-'ВЕРНАЯ на АВГУСТ'!P267</f>
        <v>#REF!</v>
      </c>
    </row>
    <row r="268" spans="1:17">
      <c r="A268" s="266"/>
      <c r="B268" s="266"/>
      <c r="C268" s="9" t="s">
        <v>7</v>
      </c>
      <c r="D268" s="10">
        <f t="shared" si="19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  <c r="Q268" s="1" t="e">
        <f>P268-'ВЕРНАЯ на АВГУСТ'!P268</f>
        <v>#REF!</v>
      </c>
    </row>
    <row r="269" spans="1:17" ht="24">
      <c r="A269" s="266"/>
      <c r="B269" s="266"/>
      <c r="C269" s="9" t="s">
        <v>8</v>
      </c>
      <c r="D269" s="10">
        <f t="shared" si="19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  <c r="Q269" s="1" t="e">
        <f>P269-'ВЕРНАЯ на АВГУСТ'!P269</f>
        <v>#REF!</v>
      </c>
    </row>
    <row r="270" spans="1:17" ht="24">
      <c r="A270" s="266"/>
      <c r="B270" s="266"/>
      <c r="C270" s="9" t="s">
        <v>9</v>
      </c>
      <c r="D270" s="10">
        <f t="shared" ref="D270:D290" si="22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  <c r="Q270" s="1" t="e">
        <f>P270-'ВЕРНАЯ на АВГУСТ'!P270</f>
        <v>#REF!</v>
      </c>
    </row>
    <row r="271" spans="1:17" ht="36">
      <c r="A271" s="266"/>
      <c r="B271" s="266"/>
      <c r="C271" s="9" t="s">
        <v>10</v>
      </c>
      <c r="D271" s="10">
        <f t="shared" si="22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  <c r="Q271" s="1" t="e">
        <f>P271-'ВЕРНАЯ на АВГУСТ'!P271</f>
        <v>#REF!</v>
      </c>
    </row>
    <row r="272" spans="1:17">
      <c r="A272" s="9"/>
      <c r="B272" s="9"/>
      <c r="C272" s="9"/>
      <c r="D272" s="10">
        <f t="shared" si="22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  <c r="Q272" s="1" t="e">
        <f>P272-'ВЕРНАЯ на АВГУСТ'!P272</f>
        <v>#REF!</v>
      </c>
    </row>
    <row r="273" spans="1:20">
      <c r="A273" s="266" t="s">
        <v>57</v>
      </c>
      <c r="B273" s="266" t="s">
        <v>13</v>
      </c>
      <c r="C273" s="9" t="s">
        <v>6</v>
      </c>
      <c r="D273" s="20">
        <f t="shared" si="22"/>
        <v>14306.9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20">
        <f>L274+L275+L276+L277+L278</f>
        <v>1620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24" t="e">
        <f>L273-#REF!</f>
        <v>#REF!</v>
      </c>
      <c r="Q273" s="1" t="e">
        <f>P273-'ВЕРНАЯ на АВГУСТ'!P273</f>
        <v>#REF!</v>
      </c>
    </row>
    <row r="274" spans="1:20">
      <c r="A274" s="266"/>
      <c r="B274" s="266"/>
      <c r="C274" s="9" t="s">
        <v>7</v>
      </c>
      <c r="D274" s="20">
        <f t="shared" si="22"/>
        <v>14306.9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20">
        <f>1700-80</f>
        <v>1620</v>
      </c>
      <c r="M274" s="10">
        <v>1700</v>
      </c>
      <c r="N274" s="10">
        <v>1700</v>
      </c>
      <c r="O274" s="10">
        <v>1700</v>
      </c>
      <c r="P274" s="24" t="e">
        <f>L274-#REF!</f>
        <v>#REF!</v>
      </c>
      <c r="Q274" s="1" t="e">
        <f>P274-'ВЕРНАЯ на АВГУСТ'!P274</f>
        <v>#REF!</v>
      </c>
    </row>
    <row r="275" spans="1:20" ht="24">
      <c r="A275" s="266"/>
      <c r="B275" s="266"/>
      <c r="C275" s="9" t="s">
        <v>8</v>
      </c>
      <c r="D275" s="10">
        <f t="shared" si="22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  <c r="Q275" s="1" t="e">
        <f>P275-'ВЕРНАЯ на АВГУСТ'!P275</f>
        <v>#REF!</v>
      </c>
    </row>
    <row r="276" spans="1:20" ht="24">
      <c r="A276" s="266"/>
      <c r="B276" s="266"/>
      <c r="C276" s="9" t="s">
        <v>9</v>
      </c>
      <c r="D276" s="10">
        <f t="shared" si="22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  <c r="Q276" s="1" t="e">
        <f>P276-'ВЕРНАЯ на АВГУСТ'!P276</f>
        <v>#REF!</v>
      </c>
    </row>
    <row r="277" spans="1:20" ht="36">
      <c r="A277" s="266"/>
      <c r="B277" s="266"/>
      <c r="C277" s="9" t="s">
        <v>10</v>
      </c>
      <c r="D277" s="10">
        <f t="shared" si="22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  <c r="Q277" s="1" t="e">
        <f>P277-'ВЕРНАЯ на АВГУСТ'!P277</f>
        <v>#REF!</v>
      </c>
    </row>
    <row r="278" spans="1:20">
      <c r="A278" s="9"/>
      <c r="B278" s="9"/>
      <c r="C278" s="9"/>
      <c r="D278" s="10">
        <f t="shared" si="22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  <c r="Q278" s="1" t="e">
        <f>P278-'ВЕРНАЯ на АВГУСТ'!P278</f>
        <v>#REF!</v>
      </c>
    </row>
    <row r="279" spans="1:20">
      <c r="A279" s="266" t="s">
        <v>58</v>
      </c>
      <c r="B279" s="266" t="s">
        <v>13</v>
      </c>
      <c r="C279" s="9" t="s">
        <v>6</v>
      </c>
      <c r="D279" s="20">
        <f t="shared" si="22"/>
        <v>10476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20">
        <f>L280+L281+L282+L283+L284</f>
        <v>1080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24" t="e">
        <f>L279-#REF!</f>
        <v>#REF!</v>
      </c>
      <c r="Q279" s="1" t="e">
        <f>P279-'ВЕРНАЯ на АВГУСТ'!P279</f>
        <v>#REF!</v>
      </c>
    </row>
    <row r="280" spans="1:20">
      <c r="A280" s="266"/>
      <c r="B280" s="266"/>
      <c r="C280" s="9" t="s">
        <v>7</v>
      </c>
      <c r="D280" s="20">
        <f t="shared" si="22"/>
        <v>10476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20">
        <f>1200-120</f>
        <v>1080</v>
      </c>
      <c r="M280" s="10">
        <v>1200</v>
      </c>
      <c r="N280" s="10">
        <v>1200</v>
      </c>
      <c r="O280" s="10">
        <v>1200</v>
      </c>
      <c r="P280" s="24" t="e">
        <f>L280-#REF!</f>
        <v>#REF!</v>
      </c>
      <c r="Q280" s="1" t="e">
        <f>P280-'ВЕРНАЯ на АВГУСТ'!P280</f>
        <v>#REF!</v>
      </c>
    </row>
    <row r="281" spans="1:20" ht="24">
      <c r="A281" s="266"/>
      <c r="B281" s="266"/>
      <c r="C281" s="9" t="s">
        <v>8</v>
      </c>
      <c r="D281" s="10">
        <f t="shared" si="22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  <c r="Q281" s="1" t="e">
        <f>P281-'ВЕРНАЯ на АВГУСТ'!P281</f>
        <v>#REF!</v>
      </c>
    </row>
    <row r="282" spans="1:20" ht="24">
      <c r="A282" s="266"/>
      <c r="B282" s="266"/>
      <c r="C282" s="9" t="s">
        <v>9</v>
      </c>
      <c r="D282" s="10">
        <f t="shared" si="22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  <c r="Q282" s="1" t="e">
        <f>P282-'ВЕРНАЯ на АВГУСТ'!P282</f>
        <v>#REF!</v>
      </c>
    </row>
    <row r="283" spans="1:20" ht="36">
      <c r="A283" s="266"/>
      <c r="B283" s="266"/>
      <c r="C283" s="9" t="s">
        <v>10</v>
      </c>
      <c r="D283" s="10">
        <f t="shared" si="22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  <c r="Q283" s="1" t="e">
        <f>P283-'ВЕРНАЯ на АВГУСТ'!P283</f>
        <v>#REF!</v>
      </c>
    </row>
    <row r="284" spans="1:20">
      <c r="A284" s="9"/>
      <c r="B284" s="9"/>
      <c r="C284" s="9"/>
      <c r="D284" s="10">
        <f t="shared" si="22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  <c r="Q284" s="1" t="e">
        <f>P284-'ВЕРНАЯ на АВГУСТ'!P284</f>
        <v>#REF!</v>
      </c>
    </row>
    <row r="285" spans="1:20">
      <c r="A285" s="268" t="s">
        <v>59</v>
      </c>
      <c r="B285" s="266"/>
      <c r="C285" s="9" t="s">
        <v>6</v>
      </c>
      <c r="D285" s="20">
        <f t="shared" si="22"/>
        <v>510082.00000000006</v>
      </c>
      <c r="E285" s="10">
        <f t="shared" ref="E285:O290" si="23">E292+E298+E304</f>
        <v>16461.900000000001</v>
      </c>
      <c r="F285" s="10">
        <f t="shared" si="23"/>
        <v>11591.7</v>
      </c>
      <c r="G285" s="10">
        <f t="shared" si="23"/>
        <v>13366.6</v>
      </c>
      <c r="H285" s="10">
        <f t="shared" si="23"/>
        <v>13625.7</v>
      </c>
      <c r="I285" s="10">
        <f t="shared" si="23"/>
        <v>20738.099999999999</v>
      </c>
      <c r="J285" s="10">
        <f t="shared" si="23"/>
        <v>38667.699999999997</v>
      </c>
      <c r="K285" s="10">
        <f t="shared" si="23"/>
        <v>31377.5</v>
      </c>
      <c r="L285" s="20">
        <f>L292+L298+L304</f>
        <v>229813.2</v>
      </c>
      <c r="M285" s="10">
        <f t="shared" si="23"/>
        <v>44813.2</v>
      </c>
      <c r="N285" s="10">
        <f t="shared" si="23"/>
        <v>44813.2</v>
      </c>
      <c r="O285" s="10">
        <f t="shared" si="23"/>
        <v>44813.2</v>
      </c>
      <c r="P285" s="12" t="e">
        <f>L285-#REF!</f>
        <v>#REF!</v>
      </c>
      <c r="Q285" s="1" t="e">
        <f>P285-'ВЕРНАЯ на АВГУСТ'!P285</f>
        <v>#REF!</v>
      </c>
    </row>
    <row r="286" spans="1:20">
      <c r="A286" s="268"/>
      <c r="B286" s="266"/>
      <c r="C286" s="9" t="s">
        <v>7</v>
      </c>
      <c r="D286" s="20">
        <f t="shared" si="22"/>
        <v>431094.00000000006</v>
      </c>
      <c r="E286" s="10">
        <f t="shared" si="23"/>
        <v>8053.1</v>
      </c>
      <c r="F286" s="10">
        <f t="shared" si="23"/>
        <v>8008.1</v>
      </c>
      <c r="G286" s="10">
        <f t="shared" si="23"/>
        <v>7271</v>
      </c>
      <c r="H286" s="10">
        <f t="shared" si="23"/>
        <v>7525.7</v>
      </c>
      <c r="I286" s="10">
        <f t="shared" si="23"/>
        <v>14638.1</v>
      </c>
      <c r="J286" s="10">
        <f t="shared" si="23"/>
        <v>22567.7</v>
      </c>
      <c r="K286" s="10">
        <f t="shared" si="23"/>
        <v>23177.5</v>
      </c>
      <c r="L286" s="20">
        <f t="shared" si="23"/>
        <v>223713.2</v>
      </c>
      <c r="M286" s="10">
        <f t="shared" si="23"/>
        <v>38713.199999999997</v>
      </c>
      <c r="N286" s="10">
        <f t="shared" si="23"/>
        <v>38713.199999999997</v>
      </c>
      <c r="O286" s="10">
        <f t="shared" si="23"/>
        <v>38713.199999999997</v>
      </c>
      <c r="P286" s="12" t="e">
        <f>L286-#REF!</f>
        <v>#REF!</v>
      </c>
      <c r="Q286" s="1" t="e">
        <f>P286-'ВЕРНАЯ на АВГУСТ'!P286</f>
        <v>#REF!</v>
      </c>
      <c r="R286" s="1" t="e">
        <f>Q286-L286</f>
        <v>#REF!</v>
      </c>
      <c r="S286" s="1">
        <v>510082</v>
      </c>
      <c r="T286" s="1">
        <v>431094</v>
      </c>
    </row>
    <row r="287" spans="1:20" ht="24">
      <c r="A287" s="268"/>
      <c r="B287" s="266"/>
      <c r="C287" s="9" t="s">
        <v>8</v>
      </c>
      <c r="D287" s="10">
        <f t="shared" si="22"/>
        <v>1151.8</v>
      </c>
      <c r="E287" s="10">
        <f t="shared" si="23"/>
        <v>1151.8</v>
      </c>
      <c r="F287" s="10">
        <f t="shared" si="23"/>
        <v>0</v>
      </c>
      <c r="G287" s="10">
        <f t="shared" si="23"/>
        <v>0</v>
      </c>
      <c r="H287" s="10">
        <f t="shared" si="23"/>
        <v>0</v>
      </c>
      <c r="I287" s="10">
        <f t="shared" si="23"/>
        <v>0</v>
      </c>
      <c r="J287" s="10">
        <f t="shared" si="23"/>
        <v>0</v>
      </c>
      <c r="K287" s="10">
        <f t="shared" si="23"/>
        <v>0</v>
      </c>
      <c r="L287" s="15">
        <f t="shared" si="23"/>
        <v>0</v>
      </c>
      <c r="M287" s="10">
        <f t="shared" si="23"/>
        <v>0</v>
      </c>
      <c r="N287" s="10">
        <f t="shared" si="23"/>
        <v>0</v>
      </c>
      <c r="O287" s="10">
        <f t="shared" si="23"/>
        <v>0</v>
      </c>
      <c r="P287" s="12" t="e">
        <f>L287-#REF!</f>
        <v>#REF!</v>
      </c>
      <c r="Q287" s="1" t="e">
        <f>P287-'ВЕРНАЯ на АВГУСТ'!P287</f>
        <v>#REF!</v>
      </c>
      <c r="T287" s="1">
        <v>229813.2</v>
      </c>
    </row>
    <row r="288" spans="1:20" ht="24">
      <c r="A288" s="268"/>
      <c r="B288" s="266"/>
      <c r="C288" s="9" t="s">
        <v>9</v>
      </c>
      <c r="D288" s="10">
        <f t="shared" si="22"/>
        <v>0</v>
      </c>
      <c r="E288" s="10">
        <f t="shared" si="23"/>
        <v>0</v>
      </c>
      <c r="F288" s="10">
        <f t="shared" si="23"/>
        <v>0</v>
      </c>
      <c r="G288" s="10">
        <f t="shared" si="23"/>
        <v>0</v>
      </c>
      <c r="H288" s="10">
        <f t="shared" si="23"/>
        <v>0</v>
      </c>
      <c r="I288" s="10">
        <f t="shared" si="23"/>
        <v>0</v>
      </c>
      <c r="J288" s="10">
        <f t="shared" si="23"/>
        <v>0</v>
      </c>
      <c r="K288" s="10">
        <f t="shared" si="23"/>
        <v>0</v>
      </c>
      <c r="L288" s="15">
        <f t="shared" si="23"/>
        <v>0</v>
      </c>
      <c r="M288" s="10">
        <f t="shared" si="23"/>
        <v>0</v>
      </c>
      <c r="N288" s="10">
        <f t="shared" si="23"/>
        <v>0</v>
      </c>
      <c r="O288" s="10">
        <f t="shared" si="23"/>
        <v>0</v>
      </c>
      <c r="P288" s="12" t="e">
        <f>L288-#REF!</f>
        <v>#REF!</v>
      </c>
      <c r="Q288" s="1" t="e">
        <f>P288-'ВЕРНАЯ на АВГУСТ'!P288</f>
        <v>#REF!</v>
      </c>
      <c r="T288" s="1">
        <v>223713.2</v>
      </c>
    </row>
    <row r="289" spans="1:17" ht="36">
      <c r="A289" s="268"/>
      <c r="B289" s="266"/>
      <c r="C289" s="9" t="s">
        <v>10</v>
      </c>
      <c r="D289" s="10">
        <f t="shared" si="22"/>
        <v>67836.2</v>
      </c>
      <c r="E289" s="10">
        <f t="shared" si="23"/>
        <v>7257</v>
      </c>
      <c r="F289" s="10">
        <f t="shared" si="23"/>
        <v>3583.6</v>
      </c>
      <c r="G289" s="10">
        <f t="shared" si="23"/>
        <v>6095.6</v>
      </c>
      <c r="H289" s="10">
        <f t="shared" si="23"/>
        <v>6100</v>
      </c>
      <c r="I289" s="10">
        <f t="shared" si="23"/>
        <v>6100</v>
      </c>
      <c r="J289" s="10">
        <f t="shared" si="23"/>
        <v>6100</v>
      </c>
      <c r="K289" s="10">
        <f t="shared" si="23"/>
        <v>8200</v>
      </c>
      <c r="L289" s="15">
        <f t="shared" si="23"/>
        <v>6100</v>
      </c>
      <c r="M289" s="10">
        <f t="shared" si="23"/>
        <v>6100</v>
      </c>
      <c r="N289" s="10">
        <f t="shared" si="23"/>
        <v>6100</v>
      </c>
      <c r="O289" s="10">
        <f t="shared" si="23"/>
        <v>6100</v>
      </c>
      <c r="P289" s="12" t="e">
        <f>L289-#REF!</f>
        <v>#REF!</v>
      </c>
      <c r="Q289" s="1" t="e">
        <f>P289-'ВЕРНАЯ на АВГУСТ'!P289</f>
        <v>#REF!</v>
      </c>
    </row>
    <row r="290" spans="1:17" ht="72">
      <c r="A290" s="268"/>
      <c r="B290" s="266"/>
      <c r="C290" s="9" t="s">
        <v>11</v>
      </c>
      <c r="D290" s="10">
        <f t="shared" si="22"/>
        <v>10000</v>
      </c>
      <c r="E290" s="10">
        <f t="shared" si="23"/>
        <v>0</v>
      </c>
      <c r="F290" s="10">
        <f t="shared" si="23"/>
        <v>0</v>
      </c>
      <c r="G290" s="10">
        <f t="shared" si="23"/>
        <v>0</v>
      </c>
      <c r="H290" s="10">
        <f t="shared" si="23"/>
        <v>0</v>
      </c>
      <c r="I290" s="10">
        <f t="shared" si="23"/>
        <v>0</v>
      </c>
      <c r="J290" s="10">
        <f t="shared" si="23"/>
        <v>10000</v>
      </c>
      <c r="K290" s="10">
        <f t="shared" si="23"/>
        <v>0</v>
      </c>
      <c r="L290" s="15">
        <f t="shared" si="23"/>
        <v>0</v>
      </c>
      <c r="M290" s="10">
        <f t="shared" si="23"/>
        <v>0</v>
      </c>
      <c r="N290" s="10">
        <f t="shared" si="23"/>
        <v>0</v>
      </c>
      <c r="O290" s="10">
        <f t="shared" si="23"/>
        <v>0</v>
      </c>
      <c r="P290" s="12" t="e">
        <f>L290-#REF!</f>
        <v>#REF!</v>
      </c>
      <c r="Q290" s="1" t="e">
        <f>P290-'ВЕРНАЯ на АВГУСТ'!P290</f>
        <v>#REF!</v>
      </c>
    </row>
    <row r="291" spans="1:17">
      <c r="A291" s="268"/>
      <c r="B291" s="266" t="s">
        <v>12</v>
      </c>
      <c r="C291" s="266"/>
      <c r="D291" s="266"/>
      <c r="E291" s="266"/>
      <c r="F291" s="266"/>
      <c r="G291" s="266"/>
      <c r="H291" s="266"/>
      <c r="I291" s="266"/>
      <c r="J291" s="266"/>
      <c r="K291" s="266"/>
      <c r="L291" s="17"/>
      <c r="M291" s="9"/>
      <c r="N291" s="9"/>
      <c r="O291" s="9"/>
      <c r="P291" s="12" t="e">
        <f>L291-#REF!</f>
        <v>#REF!</v>
      </c>
      <c r="Q291" s="1" t="e">
        <f>P291-'ВЕРНАЯ на АВГУСТ'!P291</f>
        <v>#REF!</v>
      </c>
    </row>
    <row r="292" spans="1:17">
      <c r="A292" s="268"/>
      <c r="B292" s="266" t="s">
        <v>13</v>
      </c>
      <c r="C292" s="9" t="s">
        <v>6</v>
      </c>
      <c r="D292" s="10">
        <f t="shared" ref="D292:D315" si="24">SUM(E292:O292)</f>
        <v>24517.800000000003</v>
      </c>
      <c r="E292" s="10">
        <f>SUM(E293:E297)</f>
        <v>16461.900000000001</v>
      </c>
      <c r="F292" s="10">
        <f t="shared" ref="F292:O292" si="25">SUM(F293:F297)</f>
        <v>8055.9</v>
      </c>
      <c r="G292" s="10">
        <f t="shared" si="25"/>
        <v>0</v>
      </c>
      <c r="H292" s="10">
        <f t="shared" si="25"/>
        <v>0</v>
      </c>
      <c r="I292" s="10">
        <f t="shared" si="25"/>
        <v>0</v>
      </c>
      <c r="J292" s="10">
        <f t="shared" si="25"/>
        <v>0</v>
      </c>
      <c r="K292" s="10">
        <f t="shared" si="25"/>
        <v>0</v>
      </c>
      <c r="L292" s="15">
        <f t="shared" si="25"/>
        <v>0</v>
      </c>
      <c r="M292" s="10">
        <f t="shared" si="25"/>
        <v>0</v>
      </c>
      <c r="N292" s="10">
        <f t="shared" si="25"/>
        <v>0</v>
      </c>
      <c r="O292" s="10">
        <f t="shared" si="25"/>
        <v>0</v>
      </c>
      <c r="P292" s="12" t="e">
        <f>L292-#REF!</f>
        <v>#REF!</v>
      </c>
      <c r="Q292" s="1" t="e">
        <f>P292-'ВЕРНАЯ на АВГУСТ'!P292</f>
        <v>#REF!</v>
      </c>
    </row>
    <row r="293" spans="1:17">
      <c r="A293" s="268"/>
      <c r="B293" s="266"/>
      <c r="C293" s="9" t="s">
        <v>7</v>
      </c>
      <c r="D293" s="10">
        <f t="shared" si="24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  <c r="Q293" s="1" t="e">
        <f>P293-'ВЕРНАЯ на АВГУСТ'!P293</f>
        <v>#REF!</v>
      </c>
    </row>
    <row r="294" spans="1:17" ht="24">
      <c r="A294" s="268"/>
      <c r="B294" s="266"/>
      <c r="C294" s="9" t="s">
        <v>8</v>
      </c>
      <c r="D294" s="10">
        <f t="shared" si="24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  <c r="Q294" s="1" t="e">
        <f>P294-'ВЕРНАЯ на АВГУСТ'!P294</f>
        <v>#REF!</v>
      </c>
    </row>
    <row r="295" spans="1:17" ht="24">
      <c r="A295" s="268"/>
      <c r="B295" s="266"/>
      <c r="C295" s="9" t="s">
        <v>9</v>
      </c>
      <c r="D295" s="10">
        <f t="shared" si="24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  <c r="Q295" s="1" t="e">
        <f>P295-'ВЕРНАЯ на АВГУСТ'!P295</f>
        <v>#REF!</v>
      </c>
    </row>
    <row r="296" spans="1:17" ht="36">
      <c r="A296" s="268"/>
      <c r="B296" s="266"/>
      <c r="C296" s="9" t="s">
        <v>10</v>
      </c>
      <c r="D296" s="10">
        <f t="shared" si="24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  <c r="Q296" s="1" t="e">
        <f>P296-'ВЕРНАЯ на АВГУСТ'!P296</f>
        <v>#REF!</v>
      </c>
    </row>
    <row r="297" spans="1:17">
      <c r="A297" s="268"/>
      <c r="B297" s="9"/>
      <c r="C297" s="9"/>
      <c r="D297" s="10">
        <f t="shared" si="24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  <c r="Q297" s="1" t="e">
        <f>P297-'ВЕРНАЯ на АВГУСТ'!P297</f>
        <v>#REF!</v>
      </c>
    </row>
    <row r="298" spans="1:17">
      <c r="A298" s="268"/>
      <c r="B298" s="266" t="s">
        <v>16</v>
      </c>
      <c r="C298" s="9" t="s">
        <v>6</v>
      </c>
      <c r="D298" s="10">
        <f t="shared" si="24"/>
        <v>320564.2</v>
      </c>
      <c r="E298" s="10">
        <f>SUM(E299:E303)</f>
        <v>0</v>
      </c>
      <c r="F298" s="10">
        <f t="shared" ref="F298:O298" si="26">SUM(F299:F303)</f>
        <v>3535.8</v>
      </c>
      <c r="G298" s="10">
        <f t="shared" si="26"/>
        <v>13366.6</v>
      </c>
      <c r="H298" s="10">
        <f t="shared" si="26"/>
        <v>13625.7</v>
      </c>
      <c r="I298" s="10">
        <f t="shared" si="26"/>
        <v>20738.099999999999</v>
      </c>
      <c r="J298" s="10">
        <f t="shared" si="26"/>
        <v>38667.699999999997</v>
      </c>
      <c r="K298" s="10">
        <f t="shared" si="26"/>
        <v>31377.5</v>
      </c>
      <c r="L298" s="15">
        <f>SUM(L299:L303)</f>
        <v>64813.2</v>
      </c>
      <c r="M298" s="10">
        <f t="shared" si="26"/>
        <v>44813.2</v>
      </c>
      <c r="N298" s="10">
        <f t="shared" si="26"/>
        <v>44813.2</v>
      </c>
      <c r="O298" s="10">
        <f t="shared" si="26"/>
        <v>44813.2</v>
      </c>
      <c r="P298" s="12" t="e">
        <f>L298-#REF!</f>
        <v>#REF!</v>
      </c>
      <c r="Q298" s="1" t="e">
        <f>P298-'ВЕРНАЯ на АВГУСТ'!P298</f>
        <v>#REF!</v>
      </c>
    </row>
    <row r="299" spans="1:17">
      <c r="A299" s="268"/>
      <c r="B299" s="266"/>
      <c r="C299" s="9" t="s">
        <v>7</v>
      </c>
      <c r="D299" s="10">
        <f t="shared" si="24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  <c r="Q299" s="1" t="e">
        <f>P299-'ВЕРНАЯ на АВГУСТ'!P299</f>
        <v>#REF!</v>
      </c>
    </row>
    <row r="300" spans="1:17" ht="24">
      <c r="A300" s="268"/>
      <c r="B300" s="266"/>
      <c r="C300" s="9" t="s">
        <v>8</v>
      </c>
      <c r="D300" s="10">
        <f t="shared" si="24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  <c r="Q300" s="1" t="e">
        <f>P300-'ВЕРНАЯ на АВГУСТ'!P300</f>
        <v>#REF!</v>
      </c>
    </row>
    <row r="301" spans="1:17" ht="24">
      <c r="A301" s="268"/>
      <c r="B301" s="266"/>
      <c r="C301" s="9" t="s">
        <v>9</v>
      </c>
      <c r="D301" s="10">
        <f t="shared" si="24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  <c r="Q301" s="1" t="e">
        <f>P301-'ВЕРНАЯ на АВГУСТ'!P301</f>
        <v>#REF!</v>
      </c>
    </row>
    <row r="302" spans="1:17" ht="36">
      <c r="A302" s="268"/>
      <c r="B302" s="266"/>
      <c r="C302" s="9" t="s">
        <v>10</v>
      </c>
      <c r="D302" s="10">
        <f t="shared" si="24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  <c r="Q302" s="1" t="e">
        <f>P302-'ВЕРНАЯ на АВГУСТ'!P302</f>
        <v>#REF!</v>
      </c>
    </row>
    <row r="303" spans="1:17" ht="72">
      <c r="A303" s="268"/>
      <c r="B303" s="266"/>
      <c r="C303" s="9" t="s">
        <v>11</v>
      </c>
      <c r="D303" s="10">
        <f t="shared" si="24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  <c r="Q303" s="1" t="e">
        <f>P303-'ВЕРНАЯ на АВГУСТ'!P303</f>
        <v>#REF!</v>
      </c>
    </row>
    <row r="304" spans="1:17">
      <c r="A304" s="268"/>
      <c r="B304" s="266" t="s">
        <v>165</v>
      </c>
      <c r="C304" s="9" t="s">
        <v>6</v>
      </c>
      <c r="D304" s="20">
        <f t="shared" si="24"/>
        <v>165000</v>
      </c>
      <c r="E304" s="10">
        <f>SUM(E305:E309)</f>
        <v>0</v>
      </c>
      <c r="F304" s="10">
        <f t="shared" ref="F304:K304" si="27">SUM(F305:F309)</f>
        <v>0</v>
      </c>
      <c r="G304" s="10">
        <f t="shared" si="27"/>
        <v>0</v>
      </c>
      <c r="H304" s="10">
        <f t="shared" si="27"/>
        <v>0</v>
      </c>
      <c r="I304" s="10">
        <f t="shared" si="27"/>
        <v>0</v>
      </c>
      <c r="J304" s="10">
        <f t="shared" si="27"/>
        <v>0</v>
      </c>
      <c r="K304" s="10">
        <f t="shared" si="27"/>
        <v>0</v>
      </c>
      <c r="L304" s="20">
        <f>L431</f>
        <v>165000</v>
      </c>
      <c r="M304" s="10">
        <f t="shared" ref="M304:O304" si="28">M431</f>
        <v>0</v>
      </c>
      <c r="N304" s="10">
        <f t="shared" si="28"/>
        <v>0</v>
      </c>
      <c r="O304" s="10">
        <f t="shared" si="28"/>
        <v>0</v>
      </c>
      <c r="P304" s="12" t="e">
        <f>L304-#REF!</f>
        <v>#REF!</v>
      </c>
      <c r="Q304" s="1" t="e">
        <f>P304-'ВЕРНАЯ на АВГУСТ'!P304</f>
        <v>#REF!</v>
      </c>
    </row>
    <row r="305" spans="1:17">
      <c r="A305" s="268"/>
      <c r="B305" s="266"/>
      <c r="C305" s="9" t="s">
        <v>7</v>
      </c>
      <c r="D305" s="20">
        <f t="shared" si="24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29">L432</f>
        <v>165000</v>
      </c>
      <c r="M305" s="10">
        <f t="shared" si="29"/>
        <v>0</v>
      </c>
      <c r="N305" s="10">
        <f t="shared" si="29"/>
        <v>0</v>
      </c>
      <c r="O305" s="10">
        <f t="shared" si="29"/>
        <v>0</v>
      </c>
      <c r="P305" s="12" t="e">
        <f>L305-#REF!</f>
        <v>#REF!</v>
      </c>
      <c r="Q305" s="1" t="e">
        <f>P305-'ВЕРНАЯ на АВГУСТ'!P305</f>
        <v>#REF!</v>
      </c>
    </row>
    <row r="306" spans="1:17" ht="24">
      <c r="A306" s="268"/>
      <c r="B306" s="266"/>
      <c r="C306" s="9" t="s">
        <v>8</v>
      </c>
      <c r="D306" s="10">
        <f t="shared" si="24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29"/>
        <v>0</v>
      </c>
      <c r="M306" s="10">
        <f t="shared" si="29"/>
        <v>0</v>
      </c>
      <c r="N306" s="10">
        <f t="shared" si="29"/>
        <v>0</v>
      </c>
      <c r="O306" s="10">
        <f t="shared" si="29"/>
        <v>0</v>
      </c>
      <c r="P306" s="12" t="e">
        <f>L306-#REF!</f>
        <v>#REF!</v>
      </c>
      <c r="Q306" s="1" t="e">
        <f>P306-'ВЕРНАЯ на АВГУСТ'!P306</f>
        <v>#REF!</v>
      </c>
    </row>
    <row r="307" spans="1:17" ht="24">
      <c r="A307" s="268"/>
      <c r="B307" s="266"/>
      <c r="C307" s="9" t="s">
        <v>9</v>
      </c>
      <c r="D307" s="10">
        <f t="shared" si="24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29"/>
        <v>0</v>
      </c>
      <c r="M307" s="10">
        <f t="shared" si="29"/>
        <v>0</v>
      </c>
      <c r="N307" s="10">
        <f t="shared" si="29"/>
        <v>0</v>
      </c>
      <c r="O307" s="10">
        <f t="shared" si="29"/>
        <v>0</v>
      </c>
      <c r="P307" s="12" t="e">
        <f>L307-#REF!</f>
        <v>#REF!</v>
      </c>
      <c r="Q307" s="1" t="e">
        <f>P307-'ВЕРНАЯ на АВГУСТ'!P307</f>
        <v>#REF!</v>
      </c>
    </row>
    <row r="308" spans="1:17" ht="36">
      <c r="A308" s="268"/>
      <c r="B308" s="266"/>
      <c r="C308" s="9" t="s">
        <v>10</v>
      </c>
      <c r="D308" s="10">
        <f t="shared" si="24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29"/>
        <v>0</v>
      </c>
      <c r="M308" s="10">
        <f t="shared" si="29"/>
        <v>0</v>
      </c>
      <c r="N308" s="10">
        <f t="shared" si="29"/>
        <v>0</v>
      </c>
      <c r="O308" s="10">
        <f t="shared" si="29"/>
        <v>0</v>
      </c>
      <c r="P308" s="12" t="e">
        <f>L308-#REF!</f>
        <v>#REF!</v>
      </c>
      <c r="Q308" s="1" t="e">
        <f>P308-'ВЕРНАЯ на АВГУСТ'!P308</f>
        <v>#REF!</v>
      </c>
    </row>
    <row r="309" spans="1:17">
      <c r="A309" s="11"/>
      <c r="B309" s="9"/>
      <c r="C309" s="9"/>
      <c r="D309" s="10">
        <f t="shared" si="24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  <c r="Q309" s="1" t="e">
        <f>P309-'ВЕРНАЯ на АВГУСТ'!P309</f>
        <v>#REF!</v>
      </c>
    </row>
    <row r="310" spans="1:17">
      <c r="A310" s="266" t="s">
        <v>61</v>
      </c>
      <c r="B310" s="266"/>
      <c r="C310" s="9" t="s">
        <v>6</v>
      </c>
      <c r="D310" s="10">
        <f t="shared" si="24"/>
        <v>312148.40000000002</v>
      </c>
      <c r="E310" s="10">
        <f t="shared" ref="E310:O315" si="30">E317+E323</f>
        <v>15111.900000000001</v>
      </c>
      <c r="F310" s="10">
        <f t="shared" si="30"/>
        <v>11591.7</v>
      </c>
      <c r="G310" s="10">
        <f t="shared" si="30"/>
        <v>13366.6</v>
      </c>
      <c r="H310" s="10">
        <f t="shared" si="30"/>
        <v>13625.7</v>
      </c>
      <c r="I310" s="10">
        <f t="shared" si="30"/>
        <v>20654.5</v>
      </c>
      <c r="J310" s="10">
        <f t="shared" si="30"/>
        <v>27167.7</v>
      </c>
      <c r="K310" s="10">
        <f t="shared" si="30"/>
        <v>31377.5</v>
      </c>
      <c r="L310" s="15">
        <f>L317+L323</f>
        <v>44813.2</v>
      </c>
      <c r="M310" s="10">
        <f t="shared" si="30"/>
        <v>44813.2</v>
      </c>
      <c r="N310" s="10">
        <f t="shared" si="30"/>
        <v>44813.2</v>
      </c>
      <c r="O310" s="10">
        <f t="shared" si="30"/>
        <v>44813.2</v>
      </c>
      <c r="P310" s="12" t="e">
        <f>L310-#REF!</f>
        <v>#REF!</v>
      </c>
      <c r="Q310" s="1" t="e">
        <f>P310-'ВЕРНАЯ на АВГУСТ'!P310</f>
        <v>#REF!</v>
      </c>
    </row>
    <row r="311" spans="1:17">
      <c r="A311" s="266"/>
      <c r="B311" s="266"/>
      <c r="C311" s="9" t="s">
        <v>7</v>
      </c>
      <c r="D311" s="10">
        <f t="shared" si="24"/>
        <v>243160.40000000002</v>
      </c>
      <c r="E311" s="10">
        <f t="shared" si="30"/>
        <v>6703.1</v>
      </c>
      <c r="F311" s="10">
        <f t="shared" si="30"/>
        <v>8008.1</v>
      </c>
      <c r="G311" s="10">
        <f t="shared" si="30"/>
        <v>7271</v>
      </c>
      <c r="H311" s="10">
        <f t="shared" si="30"/>
        <v>7525.7</v>
      </c>
      <c r="I311" s="10">
        <f t="shared" si="30"/>
        <v>14554.5</v>
      </c>
      <c r="J311" s="10">
        <f t="shared" si="30"/>
        <v>21067.7</v>
      </c>
      <c r="K311" s="10">
        <f t="shared" si="30"/>
        <v>23177.5</v>
      </c>
      <c r="L311" s="15">
        <f t="shared" si="30"/>
        <v>38713.199999999997</v>
      </c>
      <c r="M311" s="10">
        <f t="shared" si="30"/>
        <v>38713.199999999997</v>
      </c>
      <c r="N311" s="10">
        <f t="shared" si="30"/>
        <v>38713.199999999997</v>
      </c>
      <c r="O311" s="10">
        <f t="shared" si="30"/>
        <v>38713.199999999997</v>
      </c>
      <c r="P311" s="12" t="e">
        <f>L311-#REF!</f>
        <v>#REF!</v>
      </c>
      <c r="Q311" s="1" t="e">
        <f>P311-'ВЕРНАЯ на АВГУСТ'!P311</f>
        <v>#REF!</v>
      </c>
    </row>
    <row r="312" spans="1:17" ht="24">
      <c r="A312" s="266"/>
      <c r="B312" s="266"/>
      <c r="C312" s="9" t="s">
        <v>8</v>
      </c>
      <c r="D312" s="10">
        <f t="shared" si="24"/>
        <v>1151.8</v>
      </c>
      <c r="E312" s="10">
        <f t="shared" si="30"/>
        <v>1151.8</v>
      </c>
      <c r="F312" s="10">
        <f t="shared" si="30"/>
        <v>0</v>
      </c>
      <c r="G312" s="10">
        <f t="shared" si="30"/>
        <v>0</v>
      </c>
      <c r="H312" s="10">
        <f t="shared" si="30"/>
        <v>0</v>
      </c>
      <c r="I312" s="10">
        <f t="shared" si="30"/>
        <v>0</v>
      </c>
      <c r="J312" s="10">
        <f t="shared" si="30"/>
        <v>0</v>
      </c>
      <c r="K312" s="10">
        <f t="shared" si="30"/>
        <v>0</v>
      </c>
      <c r="L312" s="15">
        <f t="shared" si="30"/>
        <v>0</v>
      </c>
      <c r="M312" s="10">
        <f t="shared" si="30"/>
        <v>0</v>
      </c>
      <c r="N312" s="10">
        <f t="shared" si="30"/>
        <v>0</v>
      </c>
      <c r="O312" s="10">
        <f t="shared" si="30"/>
        <v>0</v>
      </c>
      <c r="P312" s="12" t="e">
        <f>L312-#REF!</f>
        <v>#REF!</v>
      </c>
      <c r="Q312" s="1" t="e">
        <f>P312-'ВЕРНАЯ на АВГУСТ'!P312</f>
        <v>#REF!</v>
      </c>
    </row>
    <row r="313" spans="1:17" ht="24">
      <c r="A313" s="266"/>
      <c r="B313" s="266"/>
      <c r="C313" s="9" t="s">
        <v>9</v>
      </c>
      <c r="D313" s="10">
        <f t="shared" si="24"/>
        <v>0</v>
      </c>
      <c r="E313" s="10">
        <f t="shared" si="30"/>
        <v>0</v>
      </c>
      <c r="F313" s="10">
        <f t="shared" si="30"/>
        <v>0</v>
      </c>
      <c r="G313" s="10">
        <f t="shared" si="30"/>
        <v>0</v>
      </c>
      <c r="H313" s="10">
        <f t="shared" si="30"/>
        <v>0</v>
      </c>
      <c r="I313" s="10">
        <f t="shared" si="30"/>
        <v>0</v>
      </c>
      <c r="J313" s="10">
        <f t="shared" si="30"/>
        <v>0</v>
      </c>
      <c r="K313" s="10">
        <f t="shared" si="30"/>
        <v>0</v>
      </c>
      <c r="L313" s="15">
        <f t="shared" si="30"/>
        <v>0</v>
      </c>
      <c r="M313" s="10">
        <f t="shared" si="30"/>
        <v>0</v>
      </c>
      <c r="N313" s="10">
        <f t="shared" si="30"/>
        <v>0</v>
      </c>
      <c r="O313" s="10">
        <f t="shared" si="30"/>
        <v>0</v>
      </c>
      <c r="P313" s="12" t="e">
        <f>L313-#REF!</f>
        <v>#REF!</v>
      </c>
      <c r="Q313" s="1" t="e">
        <f>P313-'ВЕРНАЯ на АВГУСТ'!P313</f>
        <v>#REF!</v>
      </c>
    </row>
    <row r="314" spans="1:17" ht="36">
      <c r="A314" s="266"/>
      <c r="B314" s="266"/>
      <c r="C314" s="9" t="s">
        <v>10</v>
      </c>
      <c r="D314" s="10">
        <f t="shared" si="24"/>
        <v>67836.2</v>
      </c>
      <c r="E314" s="10">
        <f t="shared" si="30"/>
        <v>7257</v>
      </c>
      <c r="F314" s="10">
        <f t="shared" si="30"/>
        <v>3583.6</v>
      </c>
      <c r="G314" s="10">
        <f t="shared" si="30"/>
        <v>6095.6</v>
      </c>
      <c r="H314" s="10">
        <f t="shared" si="30"/>
        <v>6100</v>
      </c>
      <c r="I314" s="10">
        <f t="shared" si="30"/>
        <v>6100</v>
      </c>
      <c r="J314" s="10">
        <f t="shared" si="30"/>
        <v>6100</v>
      </c>
      <c r="K314" s="10">
        <f t="shared" si="30"/>
        <v>8200</v>
      </c>
      <c r="L314" s="15">
        <f t="shared" si="30"/>
        <v>6100</v>
      </c>
      <c r="M314" s="10">
        <f t="shared" si="30"/>
        <v>6100</v>
      </c>
      <c r="N314" s="10">
        <f t="shared" si="30"/>
        <v>6100</v>
      </c>
      <c r="O314" s="10">
        <f t="shared" si="30"/>
        <v>6100</v>
      </c>
      <c r="P314" s="12" t="e">
        <f>L314-#REF!</f>
        <v>#REF!</v>
      </c>
      <c r="Q314" s="1" t="e">
        <f>P314-'ВЕРНАЯ на АВГУСТ'!P314</f>
        <v>#REF!</v>
      </c>
    </row>
    <row r="315" spans="1:17">
      <c r="A315" s="266"/>
      <c r="B315" s="9"/>
      <c r="C315" s="9"/>
      <c r="D315" s="10">
        <f t="shared" si="24"/>
        <v>0</v>
      </c>
      <c r="E315" s="10">
        <f t="shared" si="30"/>
        <v>0</v>
      </c>
      <c r="F315" s="10">
        <f t="shared" si="30"/>
        <v>0</v>
      </c>
      <c r="G315" s="10">
        <f t="shared" si="30"/>
        <v>0</v>
      </c>
      <c r="H315" s="10">
        <f t="shared" si="30"/>
        <v>0</v>
      </c>
      <c r="I315" s="10">
        <f t="shared" si="30"/>
        <v>0</v>
      </c>
      <c r="J315" s="10">
        <f t="shared" si="30"/>
        <v>0</v>
      </c>
      <c r="K315" s="10">
        <f t="shared" si="30"/>
        <v>0</v>
      </c>
      <c r="L315" s="15">
        <f t="shared" si="30"/>
        <v>0</v>
      </c>
      <c r="M315" s="10">
        <f t="shared" si="30"/>
        <v>0</v>
      </c>
      <c r="N315" s="10">
        <f t="shared" si="30"/>
        <v>0</v>
      </c>
      <c r="O315" s="10">
        <f t="shared" si="30"/>
        <v>0</v>
      </c>
      <c r="P315" s="12" t="e">
        <f>L315-#REF!</f>
        <v>#REF!</v>
      </c>
      <c r="Q315" s="1" t="e">
        <f>P315-'ВЕРНАЯ на АВГУСТ'!P315</f>
        <v>#REF!</v>
      </c>
    </row>
    <row r="316" spans="1:17">
      <c r="A316" s="266"/>
      <c r="B316" s="266" t="s">
        <v>12</v>
      </c>
      <c r="C316" s="266"/>
      <c r="D316" s="266"/>
      <c r="E316" s="266"/>
      <c r="F316" s="266"/>
      <c r="G316" s="266"/>
      <c r="H316" s="266"/>
      <c r="I316" s="266"/>
      <c r="J316" s="266"/>
      <c r="K316" s="266"/>
      <c r="L316" s="17"/>
      <c r="M316" s="9"/>
      <c r="N316" s="9"/>
      <c r="O316" s="9"/>
      <c r="P316" s="12" t="e">
        <f>L316-#REF!</f>
        <v>#REF!</v>
      </c>
      <c r="Q316" s="1" t="e">
        <f>P316-'ВЕРНАЯ на АВГУСТ'!P316</f>
        <v>#REF!</v>
      </c>
    </row>
    <row r="317" spans="1:17">
      <c r="A317" s="266"/>
      <c r="B317" s="266" t="s">
        <v>13</v>
      </c>
      <c r="C317" s="9" t="s">
        <v>6</v>
      </c>
      <c r="D317" s="10">
        <f t="shared" ref="D317:D334" si="31">SUM(E317:O317)</f>
        <v>23167.800000000003</v>
      </c>
      <c r="E317" s="10">
        <f>SUM(E318:E322)</f>
        <v>15111.900000000001</v>
      </c>
      <c r="F317" s="10">
        <f t="shared" ref="F317:O317" si="32">SUM(F318:F322)</f>
        <v>8055.9</v>
      </c>
      <c r="G317" s="10">
        <f t="shared" si="32"/>
        <v>0</v>
      </c>
      <c r="H317" s="10">
        <f t="shared" si="32"/>
        <v>0</v>
      </c>
      <c r="I317" s="10">
        <f t="shared" si="32"/>
        <v>0</v>
      </c>
      <c r="J317" s="10">
        <f t="shared" si="32"/>
        <v>0</v>
      </c>
      <c r="K317" s="10">
        <f t="shared" si="32"/>
        <v>0</v>
      </c>
      <c r="L317" s="15">
        <f t="shared" si="32"/>
        <v>0</v>
      </c>
      <c r="M317" s="10">
        <f t="shared" si="32"/>
        <v>0</v>
      </c>
      <c r="N317" s="10">
        <f t="shared" si="32"/>
        <v>0</v>
      </c>
      <c r="O317" s="10">
        <f t="shared" si="32"/>
        <v>0</v>
      </c>
      <c r="P317" s="12" t="e">
        <f>L317-#REF!</f>
        <v>#REF!</v>
      </c>
      <c r="Q317" s="1" t="e">
        <f>P317-'ВЕРНАЯ на АВГУСТ'!P317</f>
        <v>#REF!</v>
      </c>
    </row>
    <row r="318" spans="1:17">
      <c r="A318" s="266"/>
      <c r="B318" s="266"/>
      <c r="C318" s="9" t="s">
        <v>7</v>
      </c>
      <c r="D318" s="10">
        <f t="shared" si="31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  <c r="Q318" s="1" t="e">
        <f>P318-'ВЕРНАЯ на АВГУСТ'!P318</f>
        <v>#REF!</v>
      </c>
    </row>
    <row r="319" spans="1:17" ht="24">
      <c r="A319" s="266"/>
      <c r="B319" s="266"/>
      <c r="C319" s="9" t="s">
        <v>8</v>
      </c>
      <c r="D319" s="10">
        <f t="shared" si="31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  <c r="Q319" s="1" t="e">
        <f>P319-'ВЕРНАЯ на АВГУСТ'!P319</f>
        <v>#REF!</v>
      </c>
    </row>
    <row r="320" spans="1:17" ht="24">
      <c r="A320" s="266"/>
      <c r="B320" s="266"/>
      <c r="C320" s="9" t="s">
        <v>9</v>
      </c>
      <c r="D320" s="10">
        <f t="shared" si="31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  <c r="Q320" s="1" t="e">
        <f>P320-'ВЕРНАЯ на АВГУСТ'!P320</f>
        <v>#REF!</v>
      </c>
    </row>
    <row r="321" spans="1:17" ht="36">
      <c r="A321" s="266"/>
      <c r="B321" s="266"/>
      <c r="C321" s="9" t="s">
        <v>10</v>
      </c>
      <c r="D321" s="10">
        <f t="shared" si="31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  <c r="Q321" s="1" t="e">
        <f>P321-'ВЕРНАЯ на АВГУСТ'!P321</f>
        <v>#REF!</v>
      </c>
    </row>
    <row r="322" spans="1:17">
      <c r="A322" s="266"/>
      <c r="B322" s="9"/>
      <c r="C322" s="9"/>
      <c r="D322" s="10">
        <f t="shared" si="31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  <c r="Q322" s="1" t="e">
        <f>P322-'ВЕРНАЯ на АВГУСТ'!P322</f>
        <v>#REF!</v>
      </c>
    </row>
    <row r="323" spans="1:17">
      <c r="A323" s="266"/>
      <c r="B323" s="266" t="s">
        <v>16</v>
      </c>
      <c r="C323" s="9" t="s">
        <v>6</v>
      </c>
      <c r="D323" s="10">
        <f t="shared" si="31"/>
        <v>288980.60000000003</v>
      </c>
      <c r="E323" s="10">
        <f>SUM(E324:E328)</f>
        <v>0</v>
      </c>
      <c r="F323" s="10">
        <f t="shared" ref="F323:O323" si="33">SUM(F324:F328)</f>
        <v>3535.8</v>
      </c>
      <c r="G323" s="10">
        <f t="shared" si="33"/>
        <v>13366.6</v>
      </c>
      <c r="H323" s="10">
        <f t="shared" si="33"/>
        <v>13625.7</v>
      </c>
      <c r="I323" s="10">
        <f t="shared" si="33"/>
        <v>20654.5</v>
      </c>
      <c r="J323" s="10">
        <f t="shared" si="33"/>
        <v>27167.7</v>
      </c>
      <c r="K323" s="10">
        <f t="shared" si="33"/>
        <v>31377.5</v>
      </c>
      <c r="L323" s="15">
        <f t="shared" si="33"/>
        <v>44813.2</v>
      </c>
      <c r="M323" s="10">
        <f t="shared" si="33"/>
        <v>44813.2</v>
      </c>
      <c r="N323" s="10">
        <f t="shared" si="33"/>
        <v>44813.2</v>
      </c>
      <c r="O323" s="10">
        <f t="shared" si="33"/>
        <v>44813.2</v>
      </c>
      <c r="P323" s="12" t="e">
        <f>L323-#REF!</f>
        <v>#REF!</v>
      </c>
      <c r="Q323" s="1" t="e">
        <f>P323-'ВЕРНАЯ на АВГУСТ'!P323</f>
        <v>#REF!</v>
      </c>
    </row>
    <row r="324" spans="1:17">
      <c r="A324" s="266"/>
      <c r="B324" s="266"/>
      <c r="C324" s="9" t="s">
        <v>7</v>
      </c>
      <c r="D324" s="10">
        <f t="shared" si="31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  <c r="Q324" s="1" t="e">
        <f>P324-'ВЕРНАЯ на АВГУСТ'!P324</f>
        <v>#REF!</v>
      </c>
    </row>
    <row r="325" spans="1:17" ht="24">
      <c r="A325" s="266"/>
      <c r="B325" s="266"/>
      <c r="C325" s="9" t="s">
        <v>8</v>
      </c>
      <c r="D325" s="10">
        <f t="shared" si="31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  <c r="Q325" s="1" t="e">
        <f>P325-'ВЕРНАЯ на АВГУСТ'!P325</f>
        <v>#REF!</v>
      </c>
    </row>
    <row r="326" spans="1:17" ht="24">
      <c r="A326" s="266"/>
      <c r="B326" s="266"/>
      <c r="C326" s="9" t="s">
        <v>9</v>
      </c>
      <c r="D326" s="10">
        <f t="shared" si="31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  <c r="Q326" s="1" t="e">
        <f>P326-'ВЕРНАЯ на АВГУСТ'!P326</f>
        <v>#REF!</v>
      </c>
    </row>
    <row r="327" spans="1:17" ht="36">
      <c r="A327" s="266"/>
      <c r="B327" s="266"/>
      <c r="C327" s="9" t="s">
        <v>10</v>
      </c>
      <c r="D327" s="10">
        <f t="shared" si="31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  <c r="Q327" s="1" t="e">
        <f>P327-'ВЕРНАЯ на АВГУСТ'!P327</f>
        <v>#REF!</v>
      </c>
    </row>
    <row r="328" spans="1:17">
      <c r="A328" s="9"/>
      <c r="B328" s="9"/>
      <c r="C328" s="9"/>
      <c r="D328" s="10">
        <f t="shared" si="31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  <c r="Q328" s="1" t="e">
        <f>P328-'ВЕРНАЯ на АВГУСТ'!P328</f>
        <v>#REF!</v>
      </c>
    </row>
    <row r="329" spans="1:17">
      <c r="A329" s="266" t="s">
        <v>62</v>
      </c>
      <c r="B329" s="266"/>
      <c r="C329" s="9" t="s">
        <v>6</v>
      </c>
      <c r="D329" s="10">
        <f>SUM(E329:O329)</f>
        <v>21820</v>
      </c>
      <c r="E329" s="10">
        <f t="shared" ref="E329:O334" si="34">E336+E342+E348</f>
        <v>320</v>
      </c>
      <c r="F329" s="10">
        <f t="shared" si="34"/>
        <v>0</v>
      </c>
      <c r="G329" s="10">
        <f t="shared" si="34"/>
        <v>0</v>
      </c>
      <c r="H329" s="10">
        <f t="shared" si="34"/>
        <v>0</v>
      </c>
      <c r="I329" s="10">
        <f t="shared" si="34"/>
        <v>0</v>
      </c>
      <c r="J329" s="10">
        <f t="shared" si="34"/>
        <v>1500</v>
      </c>
      <c r="K329" s="10">
        <f t="shared" si="34"/>
        <v>0</v>
      </c>
      <c r="L329" s="15">
        <f>L330+L331+L332+L333</f>
        <v>20000</v>
      </c>
      <c r="M329" s="10">
        <f t="shared" si="34"/>
        <v>0</v>
      </c>
      <c r="N329" s="10">
        <f t="shared" si="34"/>
        <v>0</v>
      </c>
      <c r="O329" s="10">
        <f t="shared" si="34"/>
        <v>0</v>
      </c>
      <c r="P329" s="12" t="e">
        <f>L329-#REF!</f>
        <v>#REF!</v>
      </c>
      <c r="Q329" s="1" t="e">
        <f>P329-'ВЕРНАЯ на АВГУСТ'!P329</f>
        <v>#REF!</v>
      </c>
    </row>
    <row r="330" spans="1:17">
      <c r="A330" s="266"/>
      <c r="B330" s="266"/>
      <c r="C330" s="9" t="s">
        <v>7</v>
      </c>
      <c r="D330" s="10">
        <f t="shared" si="31"/>
        <v>21820</v>
      </c>
      <c r="E330" s="10">
        <f t="shared" si="34"/>
        <v>320</v>
      </c>
      <c r="F330" s="10">
        <f t="shared" si="34"/>
        <v>0</v>
      </c>
      <c r="G330" s="10">
        <f t="shared" si="34"/>
        <v>0</v>
      </c>
      <c r="H330" s="10">
        <f t="shared" si="34"/>
        <v>0</v>
      </c>
      <c r="I330" s="10">
        <f t="shared" si="34"/>
        <v>0</v>
      </c>
      <c r="J330" s="10">
        <f t="shared" si="34"/>
        <v>1500</v>
      </c>
      <c r="K330" s="10">
        <f t="shared" si="34"/>
        <v>0</v>
      </c>
      <c r="L330" s="15">
        <f>L337+L343+L349</f>
        <v>20000</v>
      </c>
      <c r="M330" s="10">
        <f t="shared" si="34"/>
        <v>0</v>
      </c>
      <c r="N330" s="10">
        <f t="shared" si="34"/>
        <v>0</v>
      </c>
      <c r="O330" s="10">
        <f t="shared" si="34"/>
        <v>0</v>
      </c>
      <c r="P330" s="12" t="e">
        <f>L330-#REF!</f>
        <v>#REF!</v>
      </c>
      <c r="Q330" s="1" t="e">
        <f>P330-'ВЕРНАЯ на АВГУСТ'!P330</f>
        <v>#REF!</v>
      </c>
    </row>
    <row r="331" spans="1:17" ht="24">
      <c r="A331" s="266"/>
      <c r="B331" s="266"/>
      <c r="C331" s="9" t="s">
        <v>8</v>
      </c>
      <c r="D331" s="10">
        <f t="shared" si="31"/>
        <v>0</v>
      </c>
      <c r="E331" s="10">
        <f t="shared" si="34"/>
        <v>0</v>
      </c>
      <c r="F331" s="10">
        <f t="shared" si="34"/>
        <v>0</v>
      </c>
      <c r="G331" s="10">
        <f t="shared" si="34"/>
        <v>0</v>
      </c>
      <c r="H331" s="10">
        <f t="shared" si="34"/>
        <v>0</v>
      </c>
      <c r="I331" s="10">
        <f t="shared" si="34"/>
        <v>0</v>
      </c>
      <c r="J331" s="10">
        <f t="shared" si="34"/>
        <v>0</v>
      </c>
      <c r="K331" s="10">
        <f t="shared" si="34"/>
        <v>0</v>
      </c>
      <c r="L331" s="15">
        <f t="shared" si="34"/>
        <v>0</v>
      </c>
      <c r="M331" s="10">
        <f t="shared" si="34"/>
        <v>0</v>
      </c>
      <c r="N331" s="10">
        <f t="shared" si="34"/>
        <v>0</v>
      </c>
      <c r="O331" s="10">
        <f t="shared" si="34"/>
        <v>0</v>
      </c>
      <c r="P331" s="12" t="e">
        <f>L331-#REF!</f>
        <v>#REF!</v>
      </c>
      <c r="Q331" s="1" t="e">
        <f>P331-'ВЕРНАЯ на АВГУСТ'!P331</f>
        <v>#REF!</v>
      </c>
    </row>
    <row r="332" spans="1:17" ht="24">
      <c r="A332" s="266"/>
      <c r="B332" s="266"/>
      <c r="C332" s="9" t="s">
        <v>9</v>
      </c>
      <c r="D332" s="10">
        <f t="shared" si="31"/>
        <v>0</v>
      </c>
      <c r="E332" s="10">
        <f t="shared" si="34"/>
        <v>0</v>
      </c>
      <c r="F332" s="10">
        <f t="shared" si="34"/>
        <v>0</v>
      </c>
      <c r="G332" s="10">
        <f t="shared" si="34"/>
        <v>0</v>
      </c>
      <c r="H332" s="10">
        <f t="shared" si="34"/>
        <v>0</v>
      </c>
      <c r="I332" s="10">
        <f t="shared" si="34"/>
        <v>0</v>
      </c>
      <c r="J332" s="10">
        <f t="shared" si="34"/>
        <v>0</v>
      </c>
      <c r="K332" s="10">
        <f t="shared" si="34"/>
        <v>0</v>
      </c>
      <c r="L332" s="15">
        <f t="shared" si="34"/>
        <v>0</v>
      </c>
      <c r="M332" s="10">
        <f t="shared" si="34"/>
        <v>0</v>
      </c>
      <c r="N332" s="10">
        <f t="shared" si="34"/>
        <v>0</v>
      </c>
      <c r="O332" s="10">
        <f t="shared" si="34"/>
        <v>0</v>
      </c>
      <c r="P332" s="12" t="e">
        <f>L332-#REF!</f>
        <v>#REF!</v>
      </c>
      <c r="Q332" s="1" t="e">
        <f>P332-'ВЕРНАЯ на АВГУСТ'!P332</f>
        <v>#REF!</v>
      </c>
    </row>
    <row r="333" spans="1:17" ht="36">
      <c r="A333" s="266"/>
      <c r="B333" s="266"/>
      <c r="C333" s="9" t="s">
        <v>10</v>
      </c>
      <c r="D333" s="10">
        <f t="shared" si="31"/>
        <v>0</v>
      </c>
      <c r="E333" s="10">
        <f t="shared" si="34"/>
        <v>0</v>
      </c>
      <c r="F333" s="10">
        <f t="shared" si="34"/>
        <v>0</v>
      </c>
      <c r="G333" s="10">
        <f t="shared" si="34"/>
        <v>0</v>
      </c>
      <c r="H333" s="10">
        <f t="shared" si="34"/>
        <v>0</v>
      </c>
      <c r="I333" s="10">
        <f t="shared" si="34"/>
        <v>0</v>
      </c>
      <c r="J333" s="10">
        <f t="shared" si="34"/>
        <v>0</v>
      </c>
      <c r="K333" s="10">
        <f t="shared" si="34"/>
        <v>0</v>
      </c>
      <c r="L333" s="15">
        <f t="shared" si="34"/>
        <v>0</v>
      </c>
      <c r="M333" s="10">
        <f t="shared" si="34"/>
        <v>0</v>
      </c>
      <c r="N333" s="10">
        <f t="shared" si="34"/>
        <v>0</v>
      </c>
      <c r="O333" s="10">
        <f t="shared" si="34"/>
        <v>0</v>
      </c>
      <c r="P333" s="12" t="e">
        <f>L333-#REF!</f>
        <v>#REF!</v>
      </c>
      <c r="Q333" s="1" t="e">
        <f>P333-'ВЕРНАЯ на АВГУСТ'!P333</f>
        <v>#REF!</v>
      </c>
    </row>
    <row r="334" spans="1:17">
      <c r="A334" s="266"/>
      <c r="B334" s="9"/>
      <c r="C334" s="9"/>
      <c r="D334" s="10">
        <f t="shared" si="31"/>
        <v>0</v>
      </c>
      <c r="E334" s="10">
        <f t="shared" si="34"/>
        <v>0</v>
      </c>
      <c r="F334" s="10">
        <f t="shared" si="34"/>
        <v>0</v>
      </c>
      <c r="G334" s="10">
        <f t="shared" si="34"/>
        <v>0</v>
      </c>
      <c r="H334" s="10">
        <f t="shared" si="34"/>
        <v>0</v>
      </c>
      <c r="I334" s="10">
        <f t="shared" si="34"/>
        <v>0</v>
      </c>
      <c r="J334" s="10">
        <f t="shared" si="34"/>
        <v>0</v>
      </c>
      <c r="K334" s="10">
        <f t="shared" si="34"/>
        <v>0</v>
      </c>
      <c r="L334" s="15">
        <f t="shared" si="34"/>
        <v>0</v>
      </c>
      <c r="M334" s="10">
        <f t="shared" si="34"/>
        <v>0</v>
      </c>
      <c r="N334" s="10">
        <f t="shared" si="34"/>
        <v>0</v>
      </c>
      <c r="O334" s="10">
        <f t="shared" si="34"/>
        <v>0</v>
      </c>
      <c r="P334" s="12" t="e">
        <f>L334-#REF!</f>
        <v>#REF!</v>
      </c>
      <c r="Q334" s="1" t="e">
        <f>P334-'ВЕРНАЯ на АВГУСТ'!P334</f>
        <v>#REF!</v>
      </c>
    </row>
    <row r="335" spans="1:17">
      <c r="A335" s="266"/>
      <c r="B335" s="266" t="s">
        <v>12</v>
      </c>
      <c r="C335" s="266"/>
      <c r="D335" s="266"/>
      <c r="E335" s="266"/>
      <c r="F335" s="266"/>
      <c r="G335" s="266"/>
      <c r="H335" s="266"/>
      <c r="I335" s="266"/>
      <c r="J335" s="266"/>
      <c r="K335" s="266"/>
      <c r="L335" s="17"/>
      <c r="M335" s="9"/>
      <c r="N335" s="9"/>
      <c r="O335" s="9"/>
      <c r="P335" s="12" t="e">
        <f>L335-#REF!</f>
        <v>#REF!</v>
      </c>
      <c r="Q335" s="1" t="e">
        <f>P335-'ВЕРНАЯ на АВГУСТ'!P335</f>
        <v>#REF!</v>
      </c>
    </row>
    <row r="336" spans="1:17">
      <c r="A336" s="266"/>
      <c r="B336" s="266" t="s">
        <v>13</v>
      </c>
      <c r="C336" s="9" t="s">
        <v>6</v>
      </c>
      <c r="D336" s="10">
        <f t="shared" ref="D336:D359" si="35">SUM(E336:O336)</f>
        <v>320</v>
      </c>
      <c r="E336" s="10">
        <f>SUM(E337:E341)</f>
        <v>320</v>
      </c>
      <c r="F336" s="10">
        <f t="shared" ref="F336:O336" si="36">SUM(F337:F341)</f>
        <v>0</v>
      </c>
      <c r="G336" s="10">
        <f t="shared" si="36"/>
        <v>0</v>
      </c>
      <c r="H336" s="10">
        <f t="shared" si="36"/>
        <v>0</v>
      </c>
      <c r="I336" s="10">
        <f t="shared" si="36"/>
        <v>0</v>
      </c>
      <c r="J336" s="10">
        <f t="shared" si="36"/>
        <v>0</v>
      </c>
      <c r="K336" s="10">
        <f t="shared" si="36"/>
        <v>0</v>
      </c>
      <c r="L336" s="15">
        <f t="shared" si="36"/>
        <v>0</v>
      </c>
      <c r="M336" s="10">
        <f t="shared" si="36"/>
        <v>0</v>
      </c>
      <c r="N336" s="10">
        <f t="shared" si="36"/>
        <v>0</v>
      </c>
      <c r="O336" s="10">
        <f t="shared" si="36"/>
        <v>0</v>
      </c>
      <c r="P336" s="12" t="e">
        <f>L336-#REF!</f>
        <v>#REF!</v>
      </c>
      <c r="Q336" s="1" t="e">
        <f>P336-'ВЕРНАЯ на АВГУСТ'!P336</f>
        <v>#REF!</v>
      </c>
    </row>
    <row r="337" spans="1:17">
      <c r="A337" s="266"/>
      <c r="B337" s="266"/>
      <c r="C337" s="9" t="s">
        <v>7</v>
      </c>
      <c r="D337" s="10">
        <f t="shared" si="35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  <c r="Q337" s="1" t="e">
        <f>P337-'ВЕРНАЯ на АВГУСТ'!P337</f>
        <v>#REF!</v>
      </c>
    </row>
    <row r="338" spans="1:17" ht="24">
      <c r="A338" s="266"/>
      <c r="B338" s="266"/>
      <c r="C338" s="9" t="s">
        <v>8</v>
      </c>
      <c r="D338" s="10">
        <f t="shared" si="35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  <c r="Q338" s="1" t="e">
        <f>P338-'ВЕРНАЯ на АВГУСТ'!P338</f>
        <v>#REF!</v>
      </c>
    </row>
    <row r="339" spans="1:17" ht="24">
      <c r="A339" s="266"/>
      <c r="B339" s="266"/>
      <c r="C339" s="9" t="s">
        <v>9</v>
      </c>
      <c r="D339" s="10">
        <f t="shared" si="35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  <c r="Q339" s="1" t="e">
        <f>P339-'ВЕРНАЯ на АВГУСТ'!P339</f>
        <v>#REF!</v>
      </c>
    </row>
    <row r="340" spans="1:17" ht="36">
      <c r="A340" s="266"/>
      <c r="B340" s="266"/>
      <c r="C340" s="9" t="s">
        <v>10</v>
      </c>
      <c r="D340" s="10">
        <f t="shared" si="35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  <c r="Q340" s="1" t="e">
        <f>P340-'ВЕРНАЯ на АВГУСТ'!P340</f>
        <v>#REF!</v>
      </c>
    </row>
    <row r="341" spans="1:17">
      <c r="A341" s="266"/>
      <c r="B341" s="9"/>
      <c r="C341" s="9"/>
      <c r="D341" s="10">
        <f t="shared" si="35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  <c r="Q341" s="1" t="e">
        <f>P341-'ВЕРНАЯ на АВГУСТ'!P341</f>
        <v>#REF!</v>
      </c>
    </row>
    <row r="342" spans="1:17">
      <c r="A342" s="266"/>
      <c r="B342" s="266" t="s">
        <v>16</v>
      </c>
      <c r="C342" s="9" t="s">
        <v>6</v>
      </c>
      <c r="D342" s="10">
        <f t="shared" si="35"/>
        <v>21500</v>
      </c>
      <c r="E342" s="10">
        <f>SUM(E343:E347)</f>
        <v>0</v>
      </c>
      <c r="F342" s="10">
        <f t="shared" ref="F342:O342" si="37">SUM(F343:F347)</f>
        <v>0</v>
      </c>
      <c r="G342" s="10">
        <f t="shared" si="37"/>
        <v>0</v>
      </c>
      <c r="H342" s="10">
        <f t="shared" si="37"/>
        <v>0</v>
      </c>
      <c r="I342" s="10">
        <f t="shared" si="37"/>
        <v>0</v>
      </c>
      <c r="J342" s="10">
        <f t="shared" si="37"/>
        <v>1500</v>
      </c>
      <c r="K342" s="10">
        <f t="shared" si="37"/>
        <v>0</v>
      </c>
      <c r="L342" s="15">
        <f t="shared" si="37"/>
        <v>20000</v>
      </c>
      <c r="M342" s="10">
        <f t="shared" si="37"/>
        <v>0</v>
      </c>
      <c r="N342" s="10">
        <f t="shared" si="37"/>
        <v>0</v>
      </c>
      <c r="O342" s="10">
        <f t="shared" si="37"/>
        <v>0</v>
      </c>
      <c r="P342" s="12" t="e">
        <f>L342-#REF!</f>
        <v>#REF!</v>
      </c>
      <c r="Q342" s="1" t="e">
        <f>P342-'ВЕРНАЯ на АВГУСТ'!P342</f>
        <v>#REF!</v>
      </c>
    </row>
    <row r="343" spans="1:17">
      <c r="A343" s="266"/>
      <c r="B343" s="266"/>
      <c r="C343" s="9" t="s">
        <v>7</v>
      </c>
      <c r="D343" s="10">
        <f t="shared" si="35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  <c r="Q343" s="1" t="e">
        <f>P343-'ВЕРНАЯ на АВГУСТ'!P343</f>
        <v>#REF!</v>
      </c>
    </row>
    <row r="344" spans="1:17" ht="24">
      <c r="A344" s="266"/>
      <c r="B344" s="266"/>
      <c r="C344" s="9" t="s">
        <v>8</v>
      </c>
      <c r="D344" s="10">
        <f t="shared" si="35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  <c r="Q344" s="1" t="e">
        <f>P344-'ВЕРНАЯ на АВГУСТ'!P344</f>
        <v>#REF!</v>
      </c>
    </row>
    <row r="345" spans="1:17" ht="24">
      <c r="A345" s="266"/>
      <c r="B345" s="266"/>
      <c r="C345" s="9" t="s">
        <v>9</v>
      </c>
      <c r="D345" s="10">
        <f t="shared" si="35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  <c r="Q345" s="1" t="e">
        <f>P345-'ВЕРНАЯ на АВГУСТ'!P345</f>
        <v>#REF!</v>
      </c>
    </row>
    <row r="346" spans="1:17" ht="36">
      <c r="A346" s="266"/>
      <c r="B346" s="266"/>
      <c r="C346" s="9" t="s">
        <v>10</v>
      </c>
      <c r="D346" s="10">
        <f t="shared" si="35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  <c r="Q346" s="1" t="e">
        <f>P346-'ВЕРНАЯ на АВГУСТ'!P346</f>
        <v>#REF!</v>
      </c>
    </row>
    <row r="347" spans="1:17">
      <c r="A347" s="266"/>
      <c r="B347" s="9"/>
      <c r="C347" s="9"/>
      <c r="D347" s="10">
        <f t="shared" si="35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  <c r="Q347" s="1" t="e">
        <f>P347-'ВЕРНАЯ на АВГУСТ'!P347</f>
        <v>#REF!</v>
      </c>
    </row>
    <row r="348" spans="1:17">
      <c r="A348" s="266"/>
      <c r="B348" s="266" t="s">
        <v>60</v>
      </c>
      <c r="C348" s="9" t="s">
        <v>6</v>
      </c>
      <c r="D348" s="10">
        <f t="shared" si="35"/>
        <v>0</v>
      </c>
      <c r="E348" s="10">
        <f>SUM(E349:E353)</f>
        <v>0</v>
      </c>
      <c r="F348" s="10">
        <f t="shared" ref="F348:O348" si="38">SUM(F349:F353)</f>
        <v>0</v>
      </c>
      <c r="G348" s="10">
        <f t="shared" si="38"/>
        <v>0</v>
      </c>
      <c r="H348" s="10">
        <f t="shared" si="38"/>
        <v>0</v>
      </c>
      <c r="I348" s="10">
        <f t="shared" si="38"/>
        <v>0</v>
      </c>
      <c r="J348" s="10">
        <f t="shared" si="38"/>
        <v>0</v>
      </c>
      <c r="K348" s="10">
        <f t="shared" si="38"/>
        <v>0</v>
      </c>
      <c r="L348" s="15">
        <f t="shared" si="38"/>
        <v>0</v>
      </c>
      <c r="M348" s="10">
        <f t="shared" si="38"/>
        <v>0</v>
      </c>
      <c r="N348" s="10">
        <f t="shared" si="38"/>
        <v>0</v>
      </c>
      <c r="O348" s="10">
        <f t="shared" si="38"/>
        <v>0</v>
      </c>
      <c r="P348" s="12" t="e">
        <f>L348-#REF!</f>
        <v>#REF!</v>
      </c>
      <c r="Q348" s="1" t="e">
        <f>P348-'ВЕРНАЯ на АВГУСТ'!P348</f>
        <v>#REF!</v>
      </c>
    </row>
    <row r="349" spans="1:17">
      <c r="A349" s="266"/>
      <c r="B349" s="266"/>
      <c r="C349" s="9" t="s">
        <v>7</v>
      </c>
      <c r="D349" s="10">
        <f t="shared" si="35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  <c r="Q349" s="1" t="e">
        <f>P349-'ВЕРНАЯ на АВГУСТ'!P349</f>
        <v>#REF!</v>
      </c>
    </row>
    <row r="350" spans="1:17" ht="24">
      <c r="A350" s="266"/>
      <c r="B350" s="266"/>
      <c r="C350" s="9" t="s">
        <v>8</v>
      </c>
      <c r="D350" s="10">
        <f t="shared" si="35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  <c r="Q350" s="1" t="e">
        <f>P350-'ВЕРНАЯ на АВГУСТ'!P350</f>
        <v>#REF!</v>
      </c>
    </row>
    <row r="351" spans="1:17" ht="24">
      <c r="A351" s="266"/>
      <c r="B351" s="266"/>
      <c r="C351" s="9" t="s">
        <v>9</v>
      </c>
      <c r="D351" s="10">
        <f t="shared" si="35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  <c r="Q351" s="1" t="e">
        <f>P351-'ВЕРНАЯ на АВГУСТ'!P351</f>
        <v>#REF!</v>
      </c>
    </row>
    <row r="352" spans="1:17" ht="36">
      <c r="A352" s="266"/>
      <c r="B352" s="266"/>
      <c r="C352" s="9" t="s">
        <v>10</v>
      </c>
      <c r="D352" s="10">
        <f t="shared" si="35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  <c r="Q352" s="1" t="e">
        <f>P352-'ВЕРНАЯ на АВГУСТ'!P352</f>
        <v>#REF!</v>
      </c>
    </row>
    <row r="353" spans="1:17">
      <c r="A353" s="9"/>
      <c r="B353" s="9"/>
      <c r="C353" s="9"/>
      <c r="D353" s="10">
        <f t="shared" si="35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  <c r="Q353" s="1" t="e">
        <f>P353-'ВЕРНАЯ на АВГУСТ'!P353</f>
        <v>#REF!</v>
      </c>
    </row>
    <row r="354" spans="1:17">
      <c r="A354" s="266" t="s">
        <v>63</v>
      </c>
      <c r="B354" s="266"/>
      <c r="C354" s="9" t="s">
        <v>6</v>
      </c>
      <c r="D354" s="10">
        <f t="shared" si="35"/>
        <v>220</v>
      </c>
      <c r="E354" s="10">
        <f t="shared" ref="E354:O359" si="39">E361+E367</f>
        <v>220</v>
      </c>
      <c r="F354" s="10">
        <f t="shared" si="39"/>
        <v>0</v>
      </c>
      <c r="G354" s="10">
        <f t="shared" si="39"/>
        <v>0</v>
      </c>
      <c r="H354" s="10">
        <f t="shared" si="39"/>
        <v>0</v>
      </c>
      <c r="I354" s="10">
        <f t="shared" si="39"/>
        <v>0</v>
      </c>
      <c r="J354" s="10">
        <f t="shared" si="39"/>
        <v>0</v>
      </c>
      <c r="K354" s="10">
        <f t="shared" si="39"/>
        <v>0</v>
      </c>
      <c r="L354" s="15">
        <f t="shared" si="39"/>
        <v>0</v>
      </c>
      <c r="M354" s="10">
        <f t="shared" si="39"/>
        <v>0</v>
      </c>
      <c r="N354" s="10">
        <f t="shared" si="39"/>
        <v>0</v>
      </c>
      <c r="O354" s="10">
        <f t="shared" si="39"/>
        <v>0</v>
      </c>
      <c r="P354" s="12" t="e">
        <f>L354-#REF!</f>
        <v>#REF!</v>
      </c>
      <c r="Q354" s="1" t="e">
        <f>P354-'ВЕРНАЯ на АВГУСТ'!P354</f>
        <v>#REF!</v>
      </c>
    </row>
    <row r="355" spans="1:17">
      <c r="A355" s="266"/>
      <c r="B355" s="266"/>
      <c r="C355" s="9" t="s">
        <v>7</v>
      </c>
      <c r="D355" s="10">
        <f t="shared" si="35"/>
        <v>220</v>
      </c>
      <c r="E355" s="10">
        <f t="shared" si="39"/>
        <v>220</v>
      </c>
      <c r="F355" s="10">
        <f t="shared" si="39"/>
        <v>0</v>
      </c>
      <c r="G355" s="10">
        <f t="shared" si="39"/>
        <v>0</v>
      </c>
      <c r="H355" s="10">
        <f t="shared" si="39"/>
        <v>0</v>
      </c>
      <c r="I355" s="10">
        <f t="shared" si="39"/>
        <v>0</v>
      </c>
      <c r="J355" s="10">
        <f t="shared" si="39"/>
        <v>0</v>
      </c>
      <c r="K355" s="10">
        <f t="shared" si="39"/>
        <v>0</v>
      </c>
      <c r="L355" s="15">
        <f t="shared" si="39"/>
        <v>0</v>
      </c>
      <c r="M355" s="10">
        <f t="shared" si="39"/>
        <v>0</v>
      </c>
      <c r="N355" s="10">
        <f t="shared" si="39"/>
        <v>0</v>
      </c>
      <c r="O355" s="10">
        <f t="shared" si="39"/>
        <v>0</v>
      </c>
      <c r="P355" s="12" t="e">
        <f>L355-#REF!</f>
        <v>#REF!</v>
      </c>
      <c r="Q355" s="1" t="e">
        <f>P355-'ВЕРНАЯ на АВГУСТ'!P355</f>
        <v>#REF!</v>
      </c>
    </row>
    <row r="356" spans="1:17" ht="24">
      <c r="A356" s="266"/>
      <c r="B356" s="266"/>
      <c r="C356" s="9" t="s">
        <v>8</v>
      </c>
      <c r="D356" s="10">
        <f t="shared" si="35"/>
        <v>0</v>
      </c>
      <c r="E356" s="10">
        <f t="shared" si="39"/>
        <v>0</v>
      </c>
      <c r="F356" s="10">
        <f t="shared" si="39"/>
        <v>0</v>
      </c>
      <c r="G356" s="10">
        <f t="shared" si="39"/>
        <v>0</v>
      </c>
      <c r="H356" s="10">
        <f t="shared" si="39"/>
        <v>0</v>
      </c>
      <c r="I356" s="10">
        <f t="shared" si="39"/>
        <v>0</v>
      </c>
      <c r="J356" s="10">
        <f t="shared" si="39"/>
        <v>0</v>
      </c>
      <c r="K356" s="10">
        <f t="shared" si="39"/>
        <v>0</v>
      </c>
      <c r="L356" s="15">
        <f t="shared" si="39"/>
        <v>0</v>
      </c>
      <c r="M356" s="10">
        <f t="shared" si="39"/>
        <v>0</v>
      </c>
      <c r="N356" s="10">
        <f t="shared" si="39"/>
        <v>0</v>
      </c>
      <c r="O356" s="10">
        <f t="shared" si="39"/>
        <v>0</v>
      </c>
      <c r="P356" s="12" t="e">
        <f>L356-#REF!</f>
        <v>#REF!</v>
      </c>
      <c r="Q356" s="1" t="e">
        <f>P356-'ВЕРНАЯ на АВГУСТ'!P356</f>
        <v>#REF!</v>
      </c>
    </row>
    <row r="357" spans="1:17" ht="24">
      <c r="A357" s="266"/>
      <c r="B357" s="266"/>
      <c r="C357" s="9" t="s">
        <v>9</v>
      </c>
      <c r="D357" s="10">
        <f t="shared" si="35"/>
        <v>0</v>
      </c>
      <c r="E357" s="10">
        <f t="shared" si="39"/>
        <v>0</v>
      </c>
      <c r="F357" s="10">
        <f t="shared" si="39"/>
        <v>0</v>
      </c>
      <c r="G357" s="10">
        <f t="shared" si="39"/>
        <v>0</v>
      </c>
      <c r="H357" s="10">
        <f t="shared" si="39"/>
        <v>0</v>
      </c>
      <c r="I357" s="10">
        <f t="shared" si="39"/>
        <v>0</v>
      </c>
      <c r="J357" s="10">
        <f t="shared" si="39"/>
        <v>0</v>
      </c>
      <c r="K357" s="10">
        <f t="shared" si="39"/>
        <v>0</v>
      </c>
      <c r="L357" s="15">
        <f t="shared" si="39"/>
        <v>0</v>
      </c>
      <c r="M357" s="10">
        <f t="shared" si="39"/>
        <v>0</v>
      </c>
      <c r="N357" s="10">
        <f t="shared" si="39"/>
        <v>0</v>
      </c>
      <c r="O357" s="10">
        <f t="shared" si="39"/>
        <v>0</v>
      </c>
      <c r="P357" s="12" t="e">
        <f>L357-#REF!</f>
        <v>#REF!</v>
      </c>
      <c r="Q357" s="1" t="e">
        <f>P357-'ВЕРНАЯ на АВГУСТ'!P357</f>
        <v>#REF!</v>
      </c>
    </row>
    <row r="358" spans="1:17" ht="36">
      <c r="A358" s="266"/>
      <c r="B358" s="266"/>
      <c r="C358" s="9" t="s">
        <v>10</v>
      </c>
      <c r="D358" s="10">
        <f t="shared" si="35"/>
        <v>0</v>
      </c>
      <c r="E358" s="10">
        <f t="shared" si="39"/>
        <v>0</v>
      </c>
      <c r="F358" s="10">
        <f t="shared" si="39"/>
        <v>0</v>
      </c>
      <c r="G358" s="10">
        <f t="shared" si="39"/>
        <v>0</v>
      </c>
      <c r="H358" s="10">
        <f t="shared" si="39"/>
        <v>0</v>
      </c>
      <c r="I358" s="10">
        <f t="shared" si="39"/>
        <v>0</v>
      </c>
      <c r="J358" s="10">
        <f t="shared" si="39"/>
        <v>0</v>
      </c>
      <c r="K358" s="10">
        <f t="shared" si="39"/>
        <v>0</v>
      </c>
      <c r="L358" s="15">
        <f t="shared" si="39"/>
        <v>0</v>
      </c>
      <c r="M358" s="10">
        <f t="shared" si="39"/>
        <v>0</v>
      </c>
      <c r="N358" s="10">
        <f t="shared" si="39"/>
        <v>0</v>
      </c>
      <c r="O358" s="10">
        <f t="shared" si="39"/>
        <v>0</v>
      </c>
      <c r="P358" s="12" t="e">
        <f>L358-#REF!</f>
        <v>#REF!</v>
      </c>
      <c r="Q358" s="1" t="e">
        <f>P358-'ВЕРНАЯ на АВГУСТ'!P358</f>
        <v>#REF!</v>
      </c>
    </row>
    <row r="359" spans="1:17">
      <c r="A359" s="266"/>
      <c r="B359" s="9"/>
      <c r="C359" s="9"/>
      <c r="D359" s="10">
        <f t="shared" si="35"/>
        <v>0</v>
      </c>
      <c r="E359" s="10">
        <f t="shared" si="39"/>
        <v>0</v>
      </c>
      <c r="F359" s="10">
        <f t="shared" si="39"/>
        <v>0</v>
      </c>
      <c r="G359" s="10">
        <f t="shared" si="39"/>
        <v>0</v>
      </c>
      <c r="H359" s="10">
        <f t="shared" si="39"/>
        <v>0</v>
      </c>
      <c r="I359" s="10">
        <f t="shared" si="39"/>
        <v>0</v>
      </c>
      <c r="J359" s="10">
        <f t="shared" si="39"/>
        <v>0</v>
      </c>
      <c r="K359" s="10">
        <f t="shared" si="39"/>
        <v>0</v>
      </c>
      <c r="L359" s="15">
        <f t="shared" si="39"/>
        <v>0</v>
      </c>
      <c r="M359" s="10">
        <f t="shared" si="39"/>
        <v>0</v>
      </c>
      <c r="N359" s="10">
        <f t="shared" si="39"/>
        <v>0</v>
      </c>
      <c r="O359" s="10">
        <f t="shared" si="39"/>
        <v>0</v>
      </c>
      <c r="P359" s="12" t="e">
        <f>L359-#REF!</f>
        <v>#REF!</v>
      </c>
      <c r="Q359" s="1" t="e">
        <f>P359-'ВЕРНАЯ на АВГУСТ'!P359</f>
        <v>#REF!</v>
      </c>
    </row>
    <row r="360" spans="1:17">
      <c r="A360" s="266"/>
      <c r="B360" s="266" t="s">
        <v>12</v>
      </c>
      <c r="C360" s="266"/>
      <c r="D360" s="266"/>
      <c r="E360" s="266"/>
      <c r="F360" s="266"/>
      <c r="G360" s="266"/>
      <c r="H360" s="266"/>
      <c r="I360" s="266"/>
      <c r="J360" s="266"/>
      <c r="K360" s="266"/>
      <c r="L360" s="17"/>
      <c r="M360" s="9"/>
      <c r="N360" s="9"/>
      <c r="O360" s="9"/>
      <c r="P360" s="12" t="e">
        <f>L360-#REF!</f>
        <v>#REF!</v>
      </c>
      <c r="Q360" s="1" t="e">
        <f>P360-'ВЕРНАЯ на АВГУСТ'!P360</f>
        <v>#REF!</v>
      </c>
    </row>
    <row r="361" spans="1:17">
      <c r="A361" s="266"/>
      <c r="B361" s="266" t="s">
        <v>13</v>
      </c>
      <c r="C361" s="9" t="s">
        <v>6</v>
      </c>
      <c r="D361" s="10">
        <f t="shared" ref="D361:D378" si="40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  <c r="Q361" s="1" t="e">
        <f>P361-'ВЕРНАЯ на АВГУСТ'!P361</f>
        <v>#REF!</v>
      </c>
    </row>
    <row r="362" spans="1:17">
      <c r="A362" s="266"/>
      <c r="B362" s="266"/>
      <c r="C362" s="9" t="s">
        <v>7</v>
      </c>
      <c r="D362" s="10">
        <f t="shared" si="40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  <c r="Q362" s="1" t="e">
        <f>P362-'ВЕРНАЯ на АВГУСТ'!P362</f>
        <v>#REF!</v>
      </c>
    </row>
    <row r="363" spans="1:17" ht="24">
      <c r="A363" s="266"/>
      <c r="B363" s="266"/>
      <c r="C363" s="9" t="s">
        <v>8</v>
      </c>
      <c r="D363" s="10">
        <f t="shared" si="40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  <c r="Q363" s="1" t="e">
        <f>P363-'ВЕРНАЯ на АВГУСТ'!P363</f>
        <v>#REF!</v>
      </c>
    </row>
    <row r="364" spans="1:17" ht="24">
      <c r="A364" s="266"/>
      <c r="B364" s="266"/>
      <c r="C364" s="9" t="s">
        <v>9</v>
      </c>
      <c r="D364" s="10">
        <f t="shared" si="40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  <c r="Q364" s="1" t="e">
        <f>P364-'ВЕРНАЯ на АВГУСТ'!P364</f>
        <v>#REF!</v>
      </c>
    </row>
    <row r="365" spans="1:17" ht="36">
      <c r="A365" s="266"/>
      <c r="B365" s="266"/>
      <c r="C365" s="9" t="s">
        <v>10</v>
      </c>
      <c r="D365" s="10">
        <f t="shared" si="40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  <c r="Q365" s="1" t="e">
        <f>P365-'ВЕРНАЯ на АВГУСТ'!P365</f>
        <v>#REF!</v>
      </c>
    </row>
    <row r="366" spans="1:17">
      <c r="A366" s="266"/>
      <c r="B366" s="9"/>
      <c r="C366" s="9"/>
      <c r="D366" s="10">
        <f t="shared" si="40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  <c r="Q366" s="1" t="e">
        <f>P366-'ВЕРНАЯ на АВГУСТ'!P366</f>
        <v>#REF!</v>
      </c>
    </row>
    <row r="367" spans="1:17">
      <c r="A367" s="266"/>
      <c r="B367" s="266" t="s">
        <v>16</v>
      </c>
      <c r="C367" s="9" t="s">
        <v>6</v>
      </c>
      <c r="D367" s="10">
        <f t="shared" si="40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  <c r="Q367" s="1" t="e">
        <f>P367-'ВЕРНАЯ на АВГУСТ'!P367</f>
        <v>#REF!</v>
      </c>
    </row>
    <row r="368" spans="1:17">
      <c r="A368" s="266"/>
      <c r="B368" s="266"/>
      <c r="C368" s="9" t="s">
        <v>7</v>
      </c>
      <c r="D368" s="10">
        <f t="shared" si="40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  <c r="Q368" s="1" t="e">
        <f>P368-'ВЕРНАЯ на АВГУСТ'!P368</f>
        <v>#REF!</v>
      </c>
    </row>
    <row r="369" spans="1:17" ht="24">
      <c r="A369" s="266"/>
      <c r="B369" s="266"/>
      <c r="C369" s="9" t="s">
        <v>8</v>
      </c>
      <c r="D369" s="10">
        <f t="shared" si="40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  <c r="Q369" s="1" t="e">
        <f>P369-'ВЕРНАЯ на АВГУСТ'!P369</f>
        <v>#REF!</v>
      </c>
    </row>
    <row r="370" spans="1:17" ht="24">
      <c r="A370" s="266"/>
      <c r="B370" s="266"/>
      <c r="C370" s="9" t="s">
        <v>9</v>
      </c>
      <c r="D370" s="10">
        <f t="shared" si="40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  <c r="Q370" s="1" t="e">
        <f>P370-'ВЕРНАЯ на АВГУСТ'!P370</f>
        <v>#REF!</v>
      </c>
    </row>
    <row r="371" spans="1:17" ht="36">
      <c r="A371" s="266"/>
      <c r="B371" s="266"/>
      <c r="C371" s="9" t="s">
        <v>10</v>
      </c>
      <c r="D371" s="10">
        <f t="shared" si="40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  <c r="Q371" s="1" t="e">
        <f>P371-'ВЕРНАЯ на АВГУСТ'!P371</f>
        <v>#REF!</v>
      </c>
    </row>
    <row r="372" spans="1:17">
      <c r="A372" s="9"/>
      <c r="B372" s="9"/>
      <c r="C372" s="9"/>
      <c r="D372" s="10">
        <f t="shared" si="40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  <c r="Q372" s="1" t="e">
        <f>P372-'ВЕРНАЯ на АВГУСТ'!P372</f>
        <v>#REF!</v>
      </c>
    </row>
    <row r="373" spans="1:17">
      <c r="A373" s="266" t="s">
        <v>64</v>
      </c>
      <c r="B373" s="266"/>
      <c r="C373" s="9" t="s">
        <v>6</v>
      </c>
      <c r="D373" s="10">
        <f t="shared" si="40"/>
        <v>353.6</v>
      </c>
      <c r="E373" s="10">
        <f t="shared" ref="E373:O378" si="41">E380+E386</f>
        <v>270</v>
      </c>
      <c r="F373" s="10">
        <f t="shared" si="41"/>
        <v>0</v>
      </c>
      <c r="G373" s="10">
        <f t="shared" si="41"/>
        <v>0</v>
      </c>
      <c r="H373" s="10">
        <f t="shared" si="41"/>
        <v>0</v>
      </c>
      <c r="I373" s="10">
        <f t="shared" si="41"/>
        <v>83.6</v>
      </c>
      <c r="J373" s="10">
        <f t="shared" si="41"/>
        <v>0</v>
      </c>
      <c r="K373" s="10">
        <f t="shared" si="41"/>
        <v>0</v>
      </c>
      <c r="L373" s="15">
        <f t="shared" si="41"/>
        <v>0</v>
      </c>
      <c r="M373" s="10">
        <f t="shared" si="41"/>
        <v>0</v>
      </c>
      <c r="N373" s="10">
        <f t="shared" si="41"/>
        <v>0</v>
      </c>
      <c r="O373" s="10">
        <f t="shared" si="41"/>
        <v>0</v>
      </c>
      <c r="P373" s="12" t="e">
        <f>L373-#REF!</f>
        <v>#REF!</v>
      </c>
      <c r="Q373" s="1" t="e">
        <f>P373-'ВЕРНАЯ на АВГУСТ'!P373</f>
        <v>#REF!</v>
      </c>
    </row>
    <row r="374" spans="1:17">
      <c r="A374" s="266"/>
      <c r="B374" s="266"/>
      <c r="C374" s="9" t="s">
        <v>7</v>
      </c>
      <c r="D374" s="10">
        <f t="shared" si="40"/>
        <v>353.6</v>
      </c>
      <c r="E374" s="10">
        <f t="shared" si="41"/>
        <v>270</v>
      </c>
      <c r="F374" s="10">
        <f t="shared" si="41"/>
        <v>0</v>
      </c>
      <c r="G374" s="10">
        <f t="shared" si="41"/>
        <v>0</v>
      </c>
      <c r="H374" s="10">
        <f t="shared" si="41"/>
        <v>0</v>
      </c>
      <c r="I374" s="10">
        <f t="shared" si="41"/>
        <v>83.6</v>
      </c>
      <c r="J374" s="10">
        <f t="shared" si="41"/>
        <v>0</v>
      </c>
      <c r="K374" s="10">
        <f t="shared" si="41"/>
        <v>0</v>
      </c>
      <c r="L374" s="15">
        <f t="shared" si="41"/>
        <v>0</v>
      </c>
      <c r="M374" s="10">
        <f t="shared" si="41"/>
        <v>0</v>
      </c>
      <c r="N374" s="10">
        <f t="shared" si="41"/>
        <v>0</v>
      </c>
      <c r="O374" s="10">
        <f t="shared" si="41"/>
        <v>0</v>
      </c>
      <c r="P374" s="12" t="e">
        <f>L374-#REF!</f>
        <v>#REF!</v>
      </c>
      <c r="Q374" s="1" t="e">
        <f>P374-'ВЕРНАЯ на АВГУСТ'!P374</f>
        <v>#REF!</v>
      </c>
    </row>
    <row r="375" spans="1:17" ht="24">
      <c r="A375" s="266"/>
      <c r="B375" s="266"/>
      <c r="C375" s="9" t="s">
        <v>8</v>
      </c>
      <c r="D375" s="10">
        <f t="shared" si="40"/>
        <v>0</v>
      </c>
      <c r="E375" s="10">
        <f t="shared" si="41"/>
        <v>0</v>
      </c>
      <c r="F375" s="10">
        <f t="shared" si="41"/>
        <v>0</v>
      </c>
      <c r="G375" s="10">
        <f t="shared" si="41"/>
        <v>0</v>
      </c>
      <c r="H375" s="10">
        <f t="shared" si="41"/>
        <v>0</v>
      </c>
      <c r="I375" s="10">
        <f t="shared" si="41"/>
        <v>0</v>
      </c>
      <c r="J375" s="10">
        <f t="shared" si="41"/>
        <v>0</v>
      </c>
      <c r="K375" s="10">
        <f t="shared" si="41"/>
        <v>0</v>
      </c>
      <c r="L375" s="15">
        <f t="shared" si="41"/>
        <v>0</v>
      </c>
      <c r="M375" s="10">
        <f t="shared" si="41"/>
        <v>0</v>
      </c>
      <c r="N375" s="10">
        <f t="shared" si="41"/>
        <v>0</v>
      </c>
      <c r="O375" s="10">
        <f t="shared" si="41"/>
        <v>0</v>
      </c>
      <c r="P375" s="12" t="e">
        <f>L375-#REF!</f>
        <v>#REF!</v>
      </c>
      <c r="Q375" s="1" t="e">
        <f>P375-'ВЕРНАЯ на АВГУСТ'!P375</f>
        <v>#REF!</v>
      </c>
    </row>
    <row r="376" spans="1:17" ht="24">
      <c r="A376" s="266"/>
      <c r="B376" s="266"/>
      <c r="C376" s="9" t="s">
        <v>9</v>
      </c>
      <c r="D376" s="10">
        <f t="shared" si="40"/>
        <v>0</v>
      </c>
      <c r="E376" s="10">
        <f t="shared" si="41"/>
        <v>0</v>
      </c>
      <c r="F376" s="10">
        <f t="shared" si="41"/>
        <v>0</v>
      </c>
      <c r="G376" s="10">
        <f t="shared" si="41"/>
        <v>0</v>
      </c>
      <c r="H376" s="10">
        <f t="shared" si="41"/>
        <v>0</v>
      </c>
      <c r="I376" s="10">
        <f t="shared" si="41"/>
        <v>0</v>
      </c>
      <c r="J376" s="10">
        <f t="shared" si="41"/>
        <v>0</v>
      </c>
      <c r="K376" s="10">
        <f t="shared" si="41"/>
        <v>0</v>
      </c>
      <c r="L376" s="15">
        <f t="shared" si="41"/>
        <v>0</v>
      </c>
      <c r="M376" s="10">
        <f t="shared" si="41"/>
        <v>0</v>
      </c>
      <c r="N376" s="10">
        <f t="shared" si="41"/>
        <v>0</v>
      </c>
      <c r="O376" s="10">
        <f t="shared" si="41"/>
        <v>0</v>
      </c>
      <c r="P376" s="12" t="e">
        <f>L376-#REF!</f>
        <v>#REF!</v>
      </c>
      <c r="Q376" s="1" t="e">
        <f>P376-'ВЕРНАЯ на АВГУСТ'!P376</f>
        <v>#REF!</v>
      </c>
    </row>
    <row r="377" spans="1:17" ht="36">
      <c r="A377" s="266"/>
      <c r="B377" s="266"/>
      <c r="C377" s="9" t="s">
        <v>10</v>
      </c>
      <c r="D377" s="10">
        <f t="shared" si="40"/>
        <v>0</v>
      </c>
      <c r="E377" s="10">
        <f t="shared" si="41"/>
        <v>0</v>
      </c>
      <c r="F377" s="10">
        <f t="shared" si="41"/>
        <v>0</v>
      </c>
      <c r="G377" s="10">
        <f t="shared" si="41"/>
        <v>0</v>
      </c>
      <c r="H377" s="10">
        <f t="shared" si="41"/>
        <v>0</v>
      </c>
      <c r="I377" s="10">
        <f t="shared" si="41"/>
        <v>0</v>
      </c>
      <c r="J377" s="10">
        <f t="shared" si="41"/>
        <v>0</v>
      </c>
      <c r="K377" s="10">
        <f t="shared" si="41"/>
        <v>0</v>
      </c>
      <c r="L377" s="15">
        <f t="shared" si="41"/>
        <v>0</v>
      </c>
      <c r="M377" s="10">
        <f t="shared" si="41"/>
        <v>0</v>
      </c>
      <c r="N377" s="10">
        <f t="shared" si="41"/>
        <v>0</v>
      </c>
      <c r="O377" s="10">
        <f t="shared" si="41"/>
        <v>0</v>
      </c>
      <c r="P377" s="12" t="e">
        <f>L377-#REF!</f>
        <v>#REF!</v>
      </c>
      <c r="Q377" s="1" t="e">
        <f>P377-'ВЕРНАЯ на АВГУСТ'!P377</f>
        <v>#REF!</v>
      </c>
    </row>
    <row r="378" spans="1:17">
      <c r="A378" s="266"/>
      <c r="B378" s="9"/>
      <c r="C378" s="9"/>
      <c r="D378" s="10">
        <f t="shared" si="40"/>
        <v>0</v>
      </c>
      <c r="E378" s="10">
        <f t="shared" si="41"/>
        <v>0</v>
      </c>
      <c r="F378" s="10">
        <f t="shared" si="41"/>
        <v>0</v>
      </c>
      <c r="G378" s="10">
        <f t="shared" si="41"/>
        <v>0</v>
      </c>
      <c r="H378" s="10">
        <f t="shared" si="41"/>
        <v>0</v>
      </c>
      <c r="I378" s="10">
        <f t="shared" si="41"/>
        <v>0</v>
      </c>
      <c r="J378" s="10">
        <f t="shared" si="41"/>
        <v>0</v>
      </c>
      <c r="K378" s="10">
        <f t="shared" si="41"/>
        <v>0</v>
      </c>
      <c r="L378" s="15">
        <f t="shared" si="41"/>
        <v>0</v>
      </c>
      <c r="M378" s="10">
        <f t="shared" si="41"/>
        <v>0</v>
      </c>
      <c r="N378" s="10">
        <f t="shared" si="41"/>
        <v>0</v>
      </c>
      <c r="O378" s="10">
        <f t="shared" si="41"/>
        <v>0</v>
      </c>
      <c r="P378" s="12" t="e">
        <f>L378-#REF!</f>
        <v>#REF!</v>
      </c>
      <c r="Q378" s="1" t="e">
        <f>P378-'ВЕРНАЯ на АВГУСТ'!P378</f>
        <v>#REF!</v>
      </c>
    </row>
    <row r="379" spans="1:17">
      <c r="A379" s="266"/>
      <c r="B379" s="266" t="s">
        <v>12</v>
      </c>
      <c r="C379" s="266"/>
      <c r="D379" s="266"/>
      <c r="E379" s="266"/>
      <c r="F379" s="266"/>
      <c r="G379" s="266"/>
      <c r="H379" s="266"/>
      <c r="I379" s="266"/>
      <c r="J379" s="266"/>
      <c r="K379" s="266"/>
      <c r="L379" s="17"/>
      <c r="M379" s="9"/>
      <c r="N379" s="9"/>
      <c r="O379" s="9"/>
      <c r="P379" s="12" t="e">
        <f>L379-#REF!</f>
        <v>#REF!</v>
      </c>
      <c r="Q379" s="1" t="e">
        <f>P379-'ВЕРНАЯ на АВГУСТ'!P379</f>
        <v>#REF!</v>
      </c>
    </row>
    <row r="380" spans="1:17">
      <c r="A380" s="266"/>
      <c r="B380" s="266" t="s">
        <v>13</v>
      </c>
      <c r="C380" s="9" t="s">
        <v>6</v>
      </c>
      <c r="D380" s="10">
        <f t="shared" ref="D380:D397" si="42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  <c r="Q380" s="1" t="e">
        <f>P380-'ВЕРНАЯ на АВГУСТ'!P380</f>
        <v>#REF!</v>
      </c>
    </row>
    <row r="381" spans="1:17">
      <c r="A381" s="266"/>
      <c r="B381" s="266"/>
      <c r="C381" s="9" t="s">
        <v>7</v>
      </c>
      <c r="D381" s="10">
        <f t="shared" si="42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  <c r="Q381" s="1" t="e">
        <f>P381-'ВЕРНАЯ на АВГУСТ'!P381</f>
        <v>#REF!</v>
      </c>
    </row>
    <row r="382" spans="1:17" ht="24">
      <c r="A382" s="266"/>
      <c r="B382" s="266"/>
      <c r="C382" s="9" t="s">
        <v>8</v>
      </c>
      <c r="D382" s="10">
        <f t="shared" si="42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  <c r="Q382" s="1" t="e">
        <f>P382-'ВЕРНАЯ на АВГУСТ'!P382</f>
        <v>#REF!</v>
      </c>
    </row>
    <row r="383" spans="1:17" ht="24">
      <c r="A383" s="266"/>
      <c r="B383" s="266"/>
      <c r="C383" s="9" t="s">
        <v>9</v>
      </c>
      <c r="D383" s="10">
        <f t="shared" si="42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  <c r="Q383" s="1" t="e">
        <f>P383-'ВЕРНАЯ на АВГУСТ'!P383</f>
        <v>#REF!</v>
      </c>
    </row>
    <row r="384" spans="1:17" ht="36">
      <c r="A384" s="266"/>
      <c r="B384" s="266"/>
      <c r="C384" s="9" t="s">
        <v>10</v>
      </c>
      <c r="D384" s="10">
        <f t="shared" si="42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  <c r="Q384" s="1" t="e">
        <f>P384-'ВЕРНАЯ на АВГУСТ'!P384</f>
        <v>#REF!</v>
      </c>
    </row>
    <row r="385" spans="1:17">
      <c r="A385" s="266"/>
      <c r="B385" s="9"/>
      <c r="C385" s="9"/>
      <c r="D385" s="10">
        <f t="shared" si="42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  <c r="Q385" s="1" t="e">
        <f>P385-'ВЕРНАЯ на АВГУСТ'!P385</f>
        <v>#REF!</v>
      </c>
    </row>
    <row r="386" spans="1:17">
      <c r="A386" s="266"/>
      <c r="B386" s="266" t="s">
        <v>16</v>
      </c>
      <c r="C386" s="9" t="s">
        <v>6</v>
      </c>
      <c r="D386" s="10">
        <f t="shared" si="42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  <c r="Q386" s="1" t="e">
        <f>P386-'ВЕРНАЯ на АВГУСТ'!P386</f>
        <v>#REF!</v>
      </c>
    </row>
    <row r="387" spans="1:17">
      <c r="A387" s="266"/>
      <c r="B387" s="266"/>
      <c r="C387" s="9" t="s">
        <v>7</v>
      </c>
      <c r="D387" s="10">
        <f t="shared" si="42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  <c r="Q387" s="1" t="e">
        <f>P387-'ВЕРНАЯ на АВГУСТ'!P387</f>
        <v>#REF!</v>
      </c>
    </row>
    <row r="388" spans="1:17" ht="24">
      <c r="A388" s="266"/>
      <c r="B388" s="266"/>
      <c r="C388" s="9" t="s">
        <v>8</v>
      </c>
      <c r="D388" s="10">
        <f t="shared" si="42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  <c r="Q388" s="1" t="e">
        <f>P388-'ВЕРНАЯ на АВГУСТ'!P388</f>
        <v>#REF!</v>
      </c>
    </row>
    <row r="389" spans="1:17" ht="24">
      <c r="A389" s="266"/>
      <c r="B389" s="266"/>
      <c r="C389" s="9" t="s">
        <v>9</v>
      </c>
      <c r="D389" s="10">
        <f t="shared" si="42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  <c r="Q389" s="1" t="e">
        <f>P389-'ВЕРНАЯ на АВГУСТ'!P389</f>
        <v>#REF!</v>
      </c>
    </row>
    <row r="390" spans="1:17" ht="36">
      <c r="A390" s="266"/>
      <c r="B390" s="266"/>
      <c r="C390" s="9" t="s">
        <v>10</v>
      </c>
      <c r="D390" s="10">
        <f t="shared" si="42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  <c r="Q390" s="1" t="e">
        <f>P390-'ВЕРНАЯ на АВГУСТ'!P390</f>
        <v>#REF!</v>
      </c>
    </row>
    <row r="391" spans="1:17">
      <c r="A391" s="9"/>
      <c r="B391" s="9"/>
      <c r="C391" s="9"/>
      <c r="D391" s="10">
        <f t="shared" si="42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  <c r="Q391" s="1" t="e">
        <f>P391-'ВЕРНАЯ на АВГУСТ'!P391</f>
        <v>#REF!</v>
      </c>
    </row>
    <row r="392" spans="1:17">
      <c r="A392" s="266" t="s">
        <v>65</v>
      </c>
      <c r="B392" s="266"/>
      <c r="C392" s="9" t="s">
        <v>6</v>
      </c>
      <c r="D392" s="10">
        <f t="shared" si="42"/>
        <v>10520</v>
      </c>
      <c r="E392" s="10">
        <f t="shared" ref="E392:O397" si="43">E399+E405</f>
        <v>520</v>
      </c>
      <c r="F392" s="10">
        <f t="shared" si="43"/>
        <v>0</v>
      </c>
      <c r="G392" s="10">
        <f t="shared" si="43"/>
        <v>0</v>
      </c>
      <c r="H392" s="10">
        <f t="shared" si="43"/>
        <v>0</v>
      </c>
      <c r="I392" s="10">
        <f t="shared" si="43"/>
        <v>0</v>
      </c>
      <c r="J392" s="10">
        <f t="shared" si="43"/>
        <v>10000</v>
      </c>
      <c r="K392" s="10">
        <f t="shared" si="43"/>
        <v>0</v>
      </c>
      <c r="L392" s="15">
        <f t="shared" si="43"/>
        <v>0</v>
      </c>
      <c r="M392" s="10">
        <f t="shared" si="43"/>
        <v>0</v>
      </c>
      <c r="N392" s="10">
        <f t="shared" si="43"/>
        <v>0</v>
      </c>
      <c r="O392" s="10">
        <f t="shared" si="43"/>
        <v>0</v>
      </c>
      <c r="P392" s="12" t="e">
        <f>L392-#REF!</f>
        <v>#REF!</v>
      </c>
      <c r="Q392" s="1" t="e">
        <f>P392-'ВЕРНАЯ на АВГУСТ'!P392</f>
        <v>#REF!</v>
      </c>
    </row>
    <row r="393" spans="1:17">
      <c r="A393" s="266"/>
      <c r="B393" s="266"/>
      <c r="C393" s="9" t="s">
        <v>7</v>
      </c>
      <c r="D393" s="10">
        <f t="shared" si="42"/>
        <v>520</v>
      </c>
      <c r="E393" s="10">
        <f t="shared" si="43"/>
        <v>520</v>
      </c>
      <c r="F393" s="10">
        <f t="shared" si="43"/>
        <v>0</v>
      </c>
      <c r="G393" s="10">
        <f t="shared" si="43"/>
        <v>0</v>
      </c>
      <c r="H393" s="10">
        <f t="shared" si="43"/>
        <v>0</v>
      </c>
      <c r="I393" s="10">
        <f t="shared" si="43"/>
        <v>0</v>
      </c>
      <c r="J393" s="10">
        <f t="shared" si="43"/>
        <v>0</v>
      </c>
      <c r="K393" s="10">
        <f t="shared" si="43"/>
        <v>0</v>
      </c>
      <c r="L393" s="15">
        <f t="shared" si="43"/>
        <v>0</v>
      </c>
      <c r="M393" s="10">
        <f t="shared" si="43"/>
        <v>0</v>
      </c>
      <c r="N393" s="10">
        <f t="shared" si="43"/>
        <v>0</v>
      </c>
      <c r="O393" s="10">
        <f t="shared" si="43"/>
        <v>0</v>
      </c>
      <c r="P393" s="12" t="e">
        <f>L393-#REF!</f>
        <v>#REF!</v>
      </c>
      <c r="Q393" s="1" t="e">
        <f>P393-'ВЕРНАЯ на АВГУСТ'!P393</f>
        <v>#REF!</v>
      </c>
    </row>
    <row r="394" spans="1:17" ht="24">
      <c r="A394" s="266"/>
      <c r="B394" s="266"/>
      <c r="C394" s="9" t="s">
        <v>8</v>
      </c>
      <c r="D394" s="10">
        <f t="shared" si="42"/>
        <v>0</v>
      </c>
      <c r="E394" s="10">
        <f t="shared" si="43"/>
        <v>0</v>
      </c>
      <c r="F394" s="10">
        <f t="shared" si="43"/>
        <v>0</v>
      </c>
      <c r="G394" s="10">
        <f t="shared" si="43"/>
        <v>0</v>
      </c>
      <c r="H394" s="10">
        <f t="shared" si="43"/>
        <v>0</v>
      </c>
      <c r="I394" s="10">
        <f t="shared" si="43"/>
        <v>0</v>
      </c>
      <c r="J394" s="10">
        <f t="shared" si="43"/>
        <v>0</v>
      </c>
      <c r="K394" s="10">
        <f t="shared" si="43"/>
        <v>0</v>
      </c>
      <c r="L394" s="15">
        <f t="shared" si="43"/>
        <v>0</v>
      </c>
      <c r="M394" s="10">
        <f t="shared" si="43"/>
        <v>0</v>
      </c>
      <c r="N394" s="10">
        <f t="shared" si="43"/>
        <v>0</v>
      </c>
      <c r="O394" s="10">
        <f t="shared" si="43"/>
        <v>0</v>
      </c>
      <c r="P394" s="12" t="e">
        <f>L394-#REF!</f>
        <v>#REF!</v>
      </c>
      <c r="Q394" s="1" t="e">
        <f>P394-'ВЕРНАЯ на АВГУСТ'!P394</f>
        <v>#REF!</v>
      </c>
    </row>
    <row r="395" spans="1:17" ht="24">
      <c r="A395" s="266"/>
      <c r="B395" s="266"/>
      <c r="C395" s="9" t="s">
        <v>9</v>
      </c>
      <c r="D395" s="10">
        <f t="shared" si="42"/>
        <v>0</v>
      </c>
      <c r="E395" s="10">
        <f t="shared" si="43"/>
        <v>0</v>
      </c>
      <c r="F395" s="10">
        <f t="shared" si="43"/>
        <v>0</v>
      </c>
      <c r="G395" s="10">
        <f t="shared" si="43"/>
        <v>0</v>
      </c>
      <c r="H395" s="10">
        <f t="shared" si="43"/>
        <v>0</v>
      </c>
      <c r="I395" s="10">
        <f t="shared" si="43"/>
        <v>0</v>
      </c>
      <c r="J395" s="10">
        <f t="shared" si="43"/>
        <v>0</v>
      </c>
      <c r="K395" s="10">
        <f t="shared" si="43"/>
        <v>0</v>
      </c>
      <c r="L395" s="15">
        <f t="shared" si="43"/>
        <v>0</v>
      </c>
      <c r="M395" s="10">
        <f t="shared" si="43"/>
        <v>0</v>
      </c>
      <c r="N395" s="10">
        <f t="shared" si="43"/>
        <v>0</v>
      </c>
      <c r="O395" s="10">
        <f t="shared" si="43"/>
        <v>0</v>
      </c>
      <c r="P395" s="12" t="e">
        <f>L395-#REF!</f>
        <v>#REF!</v>
      </c>
      <c r="Q395" s="1" t="e">
        <f>P395-'ВЕРНАЯ на АВГУСТ'!P395</f>
        <v>#REF!</v>
      </c>
    </row>
    <row r="396" spans="1:17" ht="36">
      <c r="A396" s="266"/>
      <c r="B396" s="266"/>
      <c r="C396" s="9" t="s">
        <v>10</v>
      </c>
      <c r="D396" s="10">
        <f t="shared" si="42"/>
        <v>0</v>
      </c>
      <c r="E396" s="10">
        <f t="shared" si="43"/>
        <v>0</v>
      </c>
      <c r="F396" s="10">
        <f t="shared" si="43"/>
        <v>0</v>
      </c>
      <c r="G396" s="10">
        <f t="shared" si="43"/>
        <v>0</v>
      </c>
      <c r="H396" s="10">
        <f t="shared" si="43"/>
        <v>0</v>
      </c>
      <c r="I396" s="10">
        <f t="shared" si="43"/>
        <v>0</v>
      </c>
      <c r="J396" s="10">
        <f t="shared" si="43"/>
        <v>0</v>
      </c>
      <c r="K396" s="10">
        <f t="shared" si="43"/>
        <v>0</v>
      </c>
      <c r="L396" s="15">
        <f t="shared" si="43"/>
        <v>0</v>
      </c>
      <c r="M396" s="10">
        <f t="shared" si="43"/>
        <v>0</v>
      </c>
      <c r="N396" s="10">
        <f t="shared" si="43"/>
        <v>0</v>
      </c>
      <c r="O396" s="10">
        <f t="shared" si="43"/>
        <v>0</v>
      </c>
      <c r="P396" s="12" t="e">
        <f>L396-#REF!</f>
        <v>#REF!</v>
      </c>
      <c r="Q396" s="1" t="e">
        <f>P396-'ВЕРНАЯ на АВГУСТ'!P396</f>
        <v>#REF!</v>
      </c>
    </row>
    <row r="397" spans="1:17" ht="72">
      <c r="A397" s="266"/>
      <c r="B397" s="266"/>
      <c r="C397" s="9" t="s">
        <v>11</v>
      </c>
      <c r="D397" s="10">
        <f t="shared" si="42"/>
        <v>10000</v>
      </c>
      <c r="E397" s="10">
        <f t="shared" si="43"/>
        <v>0</v>
      </c>
      <c r="F397" s="10">
        <f t="shared" si="43"/>
        <v>0</v>
      </c>
      <c r="G397" s="10">
        <f t="shared" si="43"/>
        <v>0</v>
      </c>
      <c r="H397" s="10">
        <f t="shared" si="43"/>
        <v>0</v>
      </c>
      <c r="I397" s="10">
        <f t="shared" si="43"/>
        <v>0</v>
      </c>
      <c r="J397" s="10">
        <f t="shared" si="43"/>
        <v>10000</v>
      </c>
      <c r="K397" s="10">
        <f t="shared" si="43"/>
        <v>0</v>
      </c>
      <c r="L397" s="15">
        <f t="shared" si="43"/>
        <v>0</v>
      </c>
      <c r="M397" s="10">
        <f t="shared" si="43"/>
        <v>0</v>
      </c>
      <c r="N397" s="10">
        <f t="shared" si="43"/>
        <v>0</v>
      </c>
      <c r="O397" s="10">
        <f t="shared" si="43"/>
        <v>0</v>
      </c>
      <c r="P397" s="12" t="e">
        <f>L397-#REF!</f>
        <v>#REF!</v>
      </c>
      <c r="Q397" s="1" t="e">
        <f>P397-'ВЕРНАЯ на АВГУСТ'!P397</f>
        <v>#REF!</v>
      </c>
    </row>
    <row r="398" spans="1:17">
      <c r="A398" s="266"/>
      <c r="B398" s="266" t="s">
        <v>12</v>
      </c>
      <c r="C398" s="266"/>
      <c r="D398" s="266"/>
      <c r="E398" s="266"/>
      <c r="F398" s="266"/>
      <c r="G398" s="266"/>
      <c r="H398" s="266"/>
      <c r="I398" s="266"/>
      <c r="J398" s="266"/>
      <c r="K398" s="266"/>
      <c r="L398" s="17"/>
      <c r="M398" s="9"/>
      <c r="N398" s="9"/>
      <c r="O398" s="9"/>
      <c r="P398" s="12" t="e">
        <f>L398-#REF!</f>
        <v>#REF!</v>
      </c>
      <c r="Q398" s="1" t="e">
        <f>P398-'ВЕРНАЯ на АВГУСТ'!P398</f>
        <v>#REF!</v>
      </c>
    </row>
    <row r="399" spans="1:17">
      <c r="A399" s="266"/>
      <c r="B399" s="266" t="s">
        <v>13</v>
      </c>
      <c r="C399" s="9" t="s">
        <v>6</v>
      </c>
      <c r="D399" s="10">
        <f t="shared" ref="D399:D416" si="44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  <c r="Q399" s="1" t="e">
        <f>P399-'ВЕРНАЯ на АВГУСТ'!P399</f>
        <v>#REF!</v>
      </c>
    </row>
    <row r="400" spans="1:17">
      <c r="A400" s="266"/>
      <c r="B400" s="266"/>
      <c r="C400" s="9" t="s">
        <v>7</v>
      </c>
      <c r="D400" s="10">
        <f t="shared" si="44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  <c r="Q400" s="1" t="e">
        <f>P400-'ВЕРНАЯ на АВГУСТ'!P400</f>
        <v>#REF!</v>
      </c>
    </row>
    <row r="401" spans="1:17" ht="24">
      <c r="A401" s="266"/>
      <c r="B401" s="266"/>
      <c r="C401" s="9" t="s">
        <v>8</v>
      </c>
      <c r="D401" s="10">
        <f t="shared" si="44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  <c r="Q401" s="1" t="e">
        <f>P401-'ВЕРНАЯ на АВГУСТ'!P401</f>
        <v>#REF!</v>
      </c>
    </row>
    <row r="402" spans="1:17" ht="24">
      <c r="A402" s="266"/>
      <c r="B402" s="266"/>
      <c r="C402" s="9" t="s">
        <v>9</v>
      </c>
      <c r="D402" s="10">
        <f t="shared" si="44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  <c r="Q402" s="1" t="e">
        <f>P402-'ВЕРНАЯ на АВГУСТ'!P402</f>
        <v>#REF!</v>
      </c>
    </row>
    <row r="403" spans="1:17" ht="36">
      <c r="A403" s="266"/>
      <c r="B403" s="266"/>
      <c r="C403" s="9" t="s">
        <v>10</v>
      </c>
      <c r="D403" s="10">
        <f t="shared" si="44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  <c r="Q403" s="1" t="e">
        <f>P403-'ВЕРНАЯ на АВГУСТ'!P403</f>
        <v>#REF!</v>
      </c>
    </row>
    <row r="404" spans="1:17">
      <c r="A404" s="266"/>
      <c r="B404" s="9"/>
      <c r="C404" s="9"/>
      <c r="D404" s="10">
        <f t="shared" si="44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  <c r="Q404" s="1" t="e">
        <f>P404-'ВЕРНАЯ на АВГУСТ'!P404</f>
        <v>#REF!</v>
      </c>
    </row>
    <row r="405" spans="1:17">
      <c r="A405" s="266"/>
      <c r="B405" s="266" t="s">
        <v>16</v>
      </c>
      <c r="C405" s="9" t="s">
        <v>6</v>
      </c>
      <c r="D405" s="10">
        <f t="shared" si="44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  <c r="Q405" s="1" t="e">
        <f>P405-'ВЕРНАЯ на АВГУСТ'!P405</f>
        <v>#REF!</v>
      </c>
    </row>
    <row r="406" spans="1:17">
      <c r="A406" s="266"/>
      <c r="B406" s="266"/>
      <c r="C406" s="9" t="s">
        <v>7</v>
      </c>
      <c r="D406" s="10">
        <f t="shared" si="44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  <c r="Q406" s="1" t="e">
        <f>P406-'ВЕРНАЯ на АВГУСТ'!P406</f>
        <v>#REF!</v>
      </c>
    </row>
    <row r="407" spans="1:17" ht="24">
      <c r="A407" s="266"/>
      <c r="B407" s="266"/>
      <c r="C407" s="9" t="s">
        <v>8</v>
      </c>
      <c r="D407" s="10">
        <f t="shared" si="44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  <c r="Q407" s="1" t="e">
        <f>P407-'ВЕРНАЯ на АВГУСТ'!P407</f>
        <v>#REF!</v>
      </c>
    </row>
    <row r="408" spans="1:17" ht="24">
      <c r="A408" s="266"/>
      <c r="B408" s="266"/>
      <c r="C408" s="9" t="s">
        <v>9</v>
      </c>
      <c r="D408" s="10">
        <f t="shared" si="44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  <c r="Q408" s="1" t="e">
        <f>P408-'ВЕРНАЯ на АВГУСТ'!P408</f>
        <v>#REF!</v>
      </c>
    </row>
    <row r="409" spans="1:17" ht="36">
      <c r="A409" s="266"/>
      <c r="B409" s="266"/>
      <c r="C409" s="9" t="s">
        <v>10</v>
      </c>
      <c r="D409" s="10">
        <f t="shared" si="44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  <c r="Q409" s="1" t="e">
        <f>P409-'ВЕРНАЯ на АВГУСТ'!P409</f>
        <v>#REF!</v>
      </c>
    </row>
    <row r="410" spans="1:17" ht="72">
      <c r="A410" s="266"/>
      <c r="B410" s="266"/>
      <c r="C410" s="9" t="s">
        <v>11</v>
      </c>
      <c r="D410" s="10">
        <f t="shared" si="44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  <c r="Q410" s="1" t="e">
        <f>P410-'ВЕРНАЯ на АВГУСТ'!P410</f>
        <v>#REF!</v>
      </c>
    </row>
    <row r="411" spans="1:17">
      <c r="A411" s="9"/>
      <c r="B411" s="9"/>
      <c r="C411" s="9"/>
      <c r="D411" s="10">
        <f t="shared" si="44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  <c r="Q411" s="1" t="e">
        <f>P411-'ВЕРНАЯ на АВГУСТ'!P411</f>
        <v>#REF!</v>
      </c>
    </row>
    <row r="412" spans="1:17">
      <c r="A412" s="266" t="s">
        <v>66</v>
      </c>
      <c r="B412" s="266"/>
      <c r="C412" s="9" t="s">
        <v>6</v>
      </c>
      <c r="D412" s="10">
        <f t="shared" si="44"/>
        <v>20</v>
      </c>
      <c r="E412" s="10">
        <f t="shared" ref="E412:O416" si="45">E419+E425</f>
        <v>20</v>
      </c>
      <c r="F412" s="10">
        <f t="shared" si="45"/>
        <v>0</v>
      </c>
      <c r="G412" s="10">
        <f t="shared" si="45"/>
        <v>0</v>
      </c>
      <c r="H412" s="10">
        <f t="shared" si="45"/>
        <v>0</v>
      </c>
      <c r="I412" s="10">
        <f t="shared" si="45"/>
        <v>0</v>
      </c>
      <c r="J412" s="10">
        <f t="shared" si="45"/>
        <v>0</v>
      </c>
      <c r="K412" s="10">
        <f t="shared" si="45"/>
        <v>0</v>
      </c>
      <c r="L412" s="15">
        <f t="shared" si="45"/>
        <v>0</v>
      </c>
      <c r="M412" s="10">
        <f t="shared" si="45"/>
        <v>0</v>
      </c>
      <c r="N412" s="10">
        <f t="shared" si="45"/>
        <v>0</v>
      </c>
      <c r="O412" s="10">
        <f t="shared" si="45"/>
        <v>0</v>
      </c>
      <c r="P412" s="12" t="e">
        <f>L412-#REF!</f>
        <v>#REF!</v>
      </c>
      <c r="Q412" s="1" t="e">
        <f>P412-'ВЕРНАЯ на АВГУСТ'!P412</f>
        <v>#REF!</v>
      </c>
    </row>
    <row r="413" spans="1:17">
      <c r="A413" s="266"/>
      <c r="B413" s="266"/>
      <c r="C413" s="9" t="s">
        <v>7</v>
      </c>
      <c r="D413" s="10">
        <f t="shared" si="44"/>
        <v>20</v>
      </c>
      <c r="E413" s="10">
        <f t="shared" si="45"/>
        <v>20</v>
      </c>
      <c r="F413" s="10">
        <f t="shared" si="45"/>
        <v>0</v>
      </c>
      <c r="G413" s="10">
        <f t="shared" si="45"/>
        <v>0</v>
      </c>
      <c r="H413" s="10">
        <f t="shared" si="45"/>
        <v>0</v>
      </c>
      <c r="I413" s="10">
        <f t="shared" si="45"/>
        <v>0</v>
      </c>
      <c r="J413" s="10">
        <f t="shared" si="45"/>
        <v>0</v>
      </c>
      <c r="K413" s="10">
        <f t="shared" si="45"/>
        <v>0</v>
      </c>
      <c r="L413" s="15">
        <f t="shared" si="45"/>
        <v>0</v>
      </c>
      <c r="M413" s="10">
        <f t="shared" si="45"/>
        <v>0</v>
      </c>
      <c r="N413" s="10">
        <f t="shared" si="45"/>
        <v>0</v>
      </c>
      <c r="O413" s="10">
        <f t="shared" si="45"/>
        <v>0</v>
      </c>
      <c r="P413" s="12" t="e">
        <f>L413-#REF!</f>
        <v>#REF!</v>
      </c>
      <c r="Q413" s="1" t="e">
        <f>P413-'ВЕРНАЯ на АВГУСТ'!P413</f>
        <v>#REF!</v>
      </c>
    </row>
    <row r="414" spans="1:17" ht="24">
      <c r="A414" s="266"/>
      <c r="B414" s="266"/>
      <c r="C414" s="9" t="s">
        <v>8</v>
      </c>
      <c r="D414" s="10">
        <f t="shared" si="44"/>
        <v>0</v>
      </c>
      <c r="E414" s="10">
        <f t="shared" si="45"/>
        <v>0</v>
      </c>
      <c r="F414" s="10">
        <f t="shared" si="45"/>
        <v>0</v>
      </c>
      <c r="G414" s="10">
        <f t="shared" si="45"/>
        <v>0</v>
      </c>
      <c r="H414" s="10">
        <f t="shared" si="45"/>
        <v>0</v>
      </c>
      <c r="I414" s="10">
        <f t="shared" si="45"/>
        <v>0</v>
      </c>
      <c r="J414" s="10">
        <f t="shared" si="45"/>
        <v>0</v>
      </c>
      <c r="K414" s="10">
        <f t="shared" si="45"/>
        <v>0</v>
      </c>
      <c r="L414" s="15">
        <f t="shared" si="45"/>
        <v>0</v>
      </c>
      <c r="M414" s="10">
        <f t="shared" si="45"/>
        <v>0</v>
      </c>
      <c r="N414" s="10">
        <f t="shared" si="45"/>
        <v>0</v>
      </c>
      <c r="O414" s="10">
        <f t="shared" si="45"/>
        <v>0</v>
      </c>
      <c r="P414" s="12" t="e">
        <f>L414-#REF!</f>
        <v>#REF!</v>
      </c>
      <c r="Q414" s="1" t="e">
        <f>P414-'ВЕРНАЯ на АВГУСТ'!P414</f>
        <v>#REF!</v>
      </c>
    </row>
    <row r="415" spans="1:17" ht="24">
      <c r="A415" s="266"/>
      <c r="B415" s="266"/>
      <c r="C415" s="9" t="s">
        <v>9</v>
      </c>
      <c r="D415" s="10">
        <f t="shared" si="44"/>
        <v>0</v>
      </c>
      <c r="E415" s="10">
        <f t="shared" si="45"/>
        <v>0</v>
      </c>
      <c r="F415" s="10">
        <f t="shared" si="45"/>
        <v>0</v>
      </c>
      <c r="G415" s="10">
        <f t="shared" si="45"/>
        <v>0</v>
      </c>
      <c r="H415" s="10">
        <f t="shared" si="45"/>
        <v>0</v>
      </c>
      <c r="I415" s="10">
        <f t="shared" si="45"/>
        <v>0</v>
      </c>
      <c r="J415" s="10">
        <f t="shared" si="45"/>
        <v>0</v>
      </c>
      <c r="K415" s="10">
        <f t="shared" si="45"/>
        <v>0</v>
      </c>
      <c r="L415" s="15">
        <f t="shared" si="45"/>
        <v>0</v>
      </c>
      <c r="M415" s="10">
        <f t="shared" si="45"/>
        <v>0</v>
      </c>
      <c r="N415" s="10">
        <f t="shared" si="45"/>
        <v>0</v>
      </c>
      <c r="O415" s="10">
        <f t="shared" si="45"/>
        <v>0</v>
      </c>
      <c r="P415" s="12" t="e">
        <f>L415-#REF!</f>
        <v>#REF!</v>
      </c>
      <c r="Q415" s="1" t="e">
        <f>P415-'ВЕРНАЯ на АВГУСТ'!P415</f>
        <v>#REF!</v>
      </c>
    </row>
    <row r="416" spans="1:17" ht="36">
      <c r="A416" s="266"/>
      <c r="B416" s="266"/>
      <c r="C416" s="9" t="s">
        <v>10</v>
      </c>
      <c r="D416" s="10">
        <f t="shared" si="44"/>
        <v>0</v>
      </c>
      <c r="E416" s="10">
        <f t="shared" si="45"/>
        <v>0</v>
      </c>
      <c r="F416" s="10">
        <f t="shared" si="45"/>
        <v>0</v>
      </c>
      <c r="G416" s="10">
        <f t="shared" si="45"/>
        <v>0</v>
      </c>
      <c r="H416" s="10">
        <f t="shared" si="45"/>
        <v>0</v>
      </c>
      <c r="I416" s="10">
        <f t="shared" si="45"/>
        <v>0</v>
      </c>
      <c r="J416" s="10">
        <f t="shared" si="45"/>
        <v>0</v>
      </c>
      <c r="K416" s="10">
        <f t="shared" si="45"/>
        <v>0</v>
      </c>
      <c r="L416" s="15">
        <f t="shared" si="45"/>
        <v>0</v>
      </c>
      <c r="M416" s="10">
        <f t="shared" si="45"/>
        <v>0</v>
      </c>
      <c r="N416" s="10">
        <f t="shared" si="45"/>
        <v>0</v>
      </c>
      <c r="O416" s="10">
        <f t="shared" si="45"/>
        <v>0</v>
      </c>
      <c r="P416" s="12" t="e">
        <f>L416-#REF!</f>
        <v>#REF!</v>
      </c>
      <c r="Q416" s="1" t="e">
        <f>P416-'ВЕРНАЯ на АВГУСТ'!P416</f>
        <v>#REF!</v>
      </c>
    </row>
    <row r="417" spans="1:17">
      <c r="A417" s="266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  <c r="Q417" s="1" t="e">
        <f>P417-'ВЕРНАЯ на АВГУСТ'!P417</f>
        <v>#REF!</v>
      </c>
    </row>
    <row r="418" spans="1:17">
      <c r="A418" s="266"/>
      <c r="B418" s="266" t="s">
        <v>12</v>
      </c>
      <c r="C418" s="266"/>
      <c r="D418" s="266"/>
      <c r="E418" s="266"/>
      <c r="F418" s="266"/>
      <c r="G418" s="266"/>
      <c r="H418" s="266"/>
      <c r="I418" s="266"/>
      <c r="J418" s="266"/>
      <c r="K418" s="266"/>
      <c r="L418" s="17"/>
      <c r="M418" s="9"/>
      <c r="N418" s="9"/>
      <c r="O418" s="9"/>
      <c r="P418" s="12" t="e">
        <f>L418-#REF!</f>
        <v>#REF!</v>
      </c>
      <c r="Q418" s="1" t="e">
        <f>P418-'ВЕРНАЯ на АВГУСТ'!P418</f>
        <v>#REF!</v>
      </c>
    </row>
    <row r="419" spans="1:17">
      <c r="A419" s="266"/>
      <c r="B419" s="266" t="s">
        <v>13</v>
      </c>
      <c r="C419" s="9" t="s">
        <v>6</v>
      </c>
      <c r="D419" s="10">
        <f t="shared" ref="D419:D488" si="46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  <c r="Q419" s="1" t="e">
        <f>P419-'ВЕРНАЯ на АВГУСТ'!P419</f>
        <v>#REF!</v>
      </c>
    </row>
    <row r="420" spans="1:17">
      <c r="A420" s="266"/>
      <c r="B420" s="266"/>
      <c r="C420" s="9" t="s">
        <v>7</v>
      </c>
      <c r="D420" s="10">
        <f t="shared" si="46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  <c r="Q420" s="1" t="e">
        <f>P420-'ВЕРНАЯ на АВГУСТ'!P420</f>
        <v>#REF!</v>
      </c>
    </row>
    <row r="421" spans="1:17" ht="24">
      <c r="A421" s="266"/>
      <c r="B421" s="266"/>
      <c r="C421" s="9" t="s">
        <v>8</v>
      </c>
      <c r="D421" s="10">
        <f t="shared" si="46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  <c r="Q421" s="1" t="e">
        <f>P421-'ВЕРНАЯ на АВГУСТ'!P421</f>
        <v>#REF!</v>
      </c>
    </row>
    <row r="422" spans="1:17" ht="24">
      <c r="A422" s="266"/>
      <c r="B422" s="266"/>
      <c r="C422" s="9" t="s">
        <v>9</v>
      </c>
      <c r="D422" s="10">
        <f t="shared" si="46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  <c r="Q422" s="1" t="e">
        <f>P422-'ВЕРНАЯ на АВГУСТ'!P422</f>
        <v>#REF!</v>
      </c>
    </row>
    <row r="423" spans="1:17" ht="36">
      <c r="A423" s="266"/>
      <c r="B423" s="266"/>
      <c r="C423" s="9" t="s">
        <v>10</v>
      </c>
      <c r="D423" s="10">
        <f t="shared" si="46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  <c r="Q423" s="1" t="e">
        <f>P423-'ВЕРНАЯ на АВГУСТ'!P423</f>
        <v>#REF!</v>
      </c>
    </row>
    <row r="424" spans="1:17">
      <c r="A424" s="266"/>
      <c r="B424" s="9"/>
      <c r="C424" s="9"/>
      <c r="D424" s="10">
        <f t="shared" si="46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  <c r="Q424" s="1" t="e">
        <f>P424-'ВЕРНАЯ на АВГУСТ'!P424</f>
        <v>#REF!</v>
      </c>
    </row>
    <row r="425" spans="1:17">
      <c r="A425" s="266"/>
      <c r="B425" s="266" t="s">
        <v>16</v>
      </c>
      <c r="C425" s="9" t="s">
        <v>6</v>
      </c>
      <c r="D425" s="10">
        <f t="shared" si="46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  <c r="Q425" s="1" t="e">
        <f>P425-'ВЕРНАЯ на АВГУСТ'!P425</f>
        <v>#REF!</v>
      </c>
    </row>
    <row r="426" spans="1:17">
      <c r="A426" s="266"/>
      <c r="B426" s="266"/>
      <c r="C426" s="9" t="s">
        <v>7</v>
      </c>
      <c r="D426" s="10">
        <f t="shared" si="46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  <c r="Q426" s="1" t="e">
        <f>P426-'ВЕРНАЯ на АВГУСТ'!P426</f>
        <v>#REF!</v>
      </c>
    </row>
    <row r="427" spans="1:17" ht="24">
      <c r="A427" s="266"/>
      <c r="B427" s="266"/>
      <c r="C427" s="9" t="s">
        <v>8</v>
      </c>
      <c r="D427" s="10">
        <f t="shared" si="46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  <c r="Q427" s="1" t="e">
        <f>P427-'ВЕРНАЯ на АВГУСТ'!P427</f>
        <v>#REF!</v>
      </c>
    </row>
    <row r="428" spans="1:17" ht="24">
      <c r="A428" s="266"/>
      <c r="B428" s="266"/>
      <c r="C428" s="9" t="s">
        <v>9</v>
      </c>
      <c r="D428" s="10">
        <f t="shared" si="46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  <c r="Q428" s="1" t="e">
        <f>P428-'ВЕРНАЯ на АВГУСТ'!P428</f>
        <v>#REF!</v>
      </c>
    </row>
    <row r="429" spans="1:17" ht="36">
      <c r="A429" s="266"/>
      <c r="B429" s="266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  <c r="Q429" s="1" t="e">
        <f>P429-'ВЕРНАЯ на АВГУСТ'!P429</f>
        <v>#REF!</v>
      </c>
    </row>
    <row r="430" spans="1:17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  <c r="Q430" s="1" t="e">
        <f>P430-'ВЕРНАЯ на АВГУСТ'!P430</f>
        <v>#REF!</v>
      </c>
    </row>
    <row r="431" spans="1:17" ht="17.25" customHeight="1">
      <c r="A431" s="269" t="s">
        <v>163</v>
      </c>
      <c r="B431" s="269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47">SUM(M433+M435+M434+M432)</f>
        <v>0</v>
      </c>
      <c r="N431" s="20">
        <f t="shared" si="47"/>
        <v>0</v>
      </c>
      <c r="O431" s="20">
        <f t="shared" si="47"/>
        <v>0</v>
      </c>
      <c r="P431" s="12" t="e">
        <f>L431-#REF!</f>
        <v>#REF!</v>
      </c>
      <c r="Q431" s="1" t="e">
        <f>P431-'ВЕРНАЯ на АВГУСТ'!P431</f>
        <v>#REF!</v>
      </c>
    </row>
    <row r="432" spans="1:17">
      <c r="A432" s="270"/>
      <c r="B432" s="270"/>
      <c r="C432" s="21" t="s">
        <v>7</v>
      </c>
      <c r="D432" s="20">
        <f t="shared" ref="D432:D435" si="48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  <c r="Q432" s="1" t="e">
        <f>P432-'ВЕРНАЯ на АВГУСТ'!P432</f>
        <v>#REF!</v>
      </c>
    </row>
    <row r="433" spans="1:17" ht="24">
      <c r="A433" s="270"/>
      <c r="B433" s="270"/>
      <c r="C433" s="21" t="s">
        <v>8</v>
      </c>
      <c r="D433" s="20">
        <f t="shared" si="48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  <c r="Q433" s="1" t="e">
        <f>P433-'ВЕРНАЯ на АВГУСТ'!P433</f>
        <v>#REF!</v>
      </c>
    </row>
    <row r="434" spans="1:17" ht="24">
      <c r="A434" s="270"/>
      <c r="B434" s="270"/>
      <c r="C434" s="21" t="s">
        <v>9</v>
      </c>
      <c r="D434" s="20">
        <f t="shared" si="48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  <c r="Q434" s="1" t="e">
        <f>P434-'ВЕРНАЯ на АВГУСТ'!P434</f>
        <v>#REF!</v>
      </c>
    </row>
    <row r="435" spans="1:17" ht="36">
      <c r="A435" s="271"/>
      <c r="B435" s="271"/>
      <c r="C435" s="21" t="s">
        <v>10</v>
      </c>
      <c r="D435" s="20">
        <f t="shared" si="48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  <c r="Q435" s="1" t="e">
        <f>P435-'ВЕРНАЯ на АВГУСТ'!P435</f>
        <v>#REF!</v>
      </c>
    </row>
    <row r="436" spans="1:17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  <c r="Q436" s="1" t="e">
        <f>P436-'ВЕРНАЯ на АВГУСТ'!P436</f>
        <v>#REF!</v>
      </c>
    </row>
    <row r="437" spans="1:17">
      <c r="A437" s="268" t="s">
        <v>67</v>
      </c>
      <c r="B437" s="266"/>
      <c r="C437" s="9" t="s">
        <v>6</v>
      </c>
      <c r="D437" s="10">
        <f t="shared" si="46"/>
        <v>848205.20000000007</v>
      </c>
      <c r="E437" s="10">
        <f t="shared" ref="E437:O442" si="49">E443+E449+E455</f>
        <v>53175.6</v>
      </c>
      <c r="F437" s="10">
        <f t="shared" si="49"/>
        <v>48209.1</v>
      </c>
      <c r="G437" s="10">
        <f t="shared" si="49"/>
        <v>52359.8</v>
      </c>
      <c r="H437" s="10">
        <f t="shared" si="49"/>
        <v>52877.4</v>
      </c>
      <c r="I437" s="10">
        <f t="shared" si="49"/>
        <v>53525.2</v>
      </c>
      <c r="J437" s="10">
        <f t="shared" si="49"/>
        <v>76495.100000000006</v>
      </c>
      <c r="K437" s="10">
        <f t="shared" si="49"/>
        <v>97401.5</v>
      </c>
      <c r="L437" s="15">
        <f t="shared" si="49"/>
        <v>103376</v>
      </c>
      <c r="M437" s="10">
        <f t="shared" si="49"/>
        <v>103592.9</v>
      </c>
      <c r="N437" s="10">
        <f t="shared" si="49"/>
        <v>103596.3</v>
      </c>
      <c r="O437" s="10">
        <f t="shared" si="49"/>
        <v>103596.3</v>
      </c>
      <c r="P437" s="12" t="e">
        <f>L437-#REF!</f>
        <v>#REF!</v>
      </c>
      <c r="Q437" s="1" t="e">
        <f>P437-'ВЕРНАЯ на АВГУСТ'!P437</f>
        <v>#REF!</v>
      </c>
    </row>
    <row r="438" spans="1:17">
      <c r="A438" s="268"/>
      <c r="B438" s="266"/>
      <c r="C438" s="9" t="s">
        <v>7</v>
      </c>
      <c r="D438" s="10">
        <f t="shared" si="46"/>
        <v>744337.29999999993</v>
      </c>
      <c r="E438" s="10">
        <f t="shared" si="49"/>
        <v>44150.3</v>
      </c>
      <c r="F438" s="10">
        <f t="shared" si="49"/>
        <v>42022</v>
      </c>
      <c r="G438" s="10">
        <f t="shared" si="49"/>
        <v>43393.5</v>
      </c>
      <c r="H438" s="10">
        <f t="shared" si="49"/>
        <v>43187.6</v>
      </c>
      <c r="I438" s="10">
        <f t="shared" si="49"/>
        <v>43859.7</v>
      </c>
      <c r="J438" s="10">
        <f t="shared" si="49"/>
        <v>68432.399999999994</v>
      </c>
      <c r="K438" s="10">
        <f t="shared" si="49"/>
        <v>85668.3</v>
      </c>
      <c r="L438" s="15">
        <f t="shared" si="49"/>
        <v>93408.3</v>
      </c>
      <c r="M438" s="10">
        <f t="shared" si="49"/>
        <v>93402.8</v>
      </c>
      <c r="N438" s="10">
        <f t="shared" si="49"/>
        <v>93406.2</v>
      </c>
      <c r="O438" s="10">
        <f t="shared" si="49"/>
        <v>93406.2</v>
      </c>
      <c r="P438" s="12" t="e">
        <f>L438-#REF!</f>
        <v>#REF!</v>
      </c>
      <c r="Q438" s="1" t="e">
        <f>P438-'ВЕРНАЯ на АВГУСТ'!P438</f>
        <v>#REF!</v>
      </c>
    </row>
    <row r="439" spans="1:17" ht="24">
      <c r="A439" s="268"/>
      <c r="B439" s="266"/>
      <c r="C439" s="9" t="s">
        <v>8</v>
      </c>
      <c r="D439" s="10">
        <f t="shared" si="46"/>
        <v>0</v>
      </c>
      <c r="E439" s="10">
        <f t="shared" si="49"/>
        <v>0</v>
      </c>
      <c r="F439" s="10">
        <f t="shared" si="49"/>
        <v>0</v>
      </c>
      <c r="G439" s="10">
        <f t="shared" si="49"/>
        <v>0</v>
      </c>
      <c r="H439" s="10">
        <f t="shared" si="49"/>
        <v>0</v>
      </c>
      <c r="I439" s="10">
        <f t="shared" si="49"/>
        <v>0</v>
      </c>
      <c r="J439" s="10">
        <f t="shared" si="49"/>
        <v>0</v>
      </c>
      <c r="K439" s="10">
        <f t="shared" si="49"/>
        <v>0</v>
      </c>
      <c r="L439" s="15">
        <f t="shared" si="49"/>
        <v>0</v>
      </c>
      <c r="M439" s="10">
        <f t="shared" si="49"/>
        <v>0</v>
      </c>
      <c r="N439" s="10">
        <f t="shared" si="49"/>
        <v>0</v>
      </c>
      <c r="O439" s="10">
        <f t="shared" si="49"/>
        <v>0</v>
      </c>
      <c r="P439" s="12" t="e">
        <f>L439-#REF!</f>
        <v>#REF!</v>
      </c>
      <c r="Q439" s="1" t="e">
        <f>P439-'ВЕРНАЯ на АВГУСТ'!P439</f>
        <v>#REF!</v>
      </c>
    </row>
    <row r="440" spans="1:17" ht="24">
      <c r="A440" s="268"/>
      <c r="B440" s="266"/>
      <c r="C440" s="9" t="s">
        <v>9</v>
      </c>
      <c r="D440" s="10">
        <f t="shared" si="46"/>
        <v>103867.90000000001</v>
      </c>
      <c r="E440" s="10">
        <f t="shared" si="49"/>
        <v>9025.2999999999993</v>
      </c>
      <c r="F440" s="10">
        <f t="shared" si="49"/>
        <v>6187.1</v>
      </c>
      <c r="G440" s="10">
        <f t="shared" si="49"/>
        <v>8966.2999999999993</v>
      </c>
      <c r="H440" s="10">
        <f t="shared" si="49"/>
        <v>9689.7999999999993</v>
      </c>
      <c r="I440" s="10">
        <f t="shared" si="49"/>
        <v>9665.5</v>
      </c>
      <c r="J440" s="10">
        <f t="shared" si="49"/>
        <v>8062.7</v>
      </c>
      <c r="K440" s="10">
        <f t="shared" si="49"/>
        <v>11733.2</v>
      </c>
      <c r="L440" s="15">
        <f t="shared" si="49"/>
        <v>9967.7000000000007</v>
      </c>
      <c r="M440" s="10">
        <f t="shared" si="49"/>
        <v>10190.1</v>
      </c>
      <c r="N440" s="10">
        <f t="shared" si="49"/>
        <v>10190.1</v>
      </c>
      <c r="O440" s="10">
        <f t="shared" si="49"/>
        <v>10190.1</v>
      </c>
      <c r="P440" s="12" t="e">
        <f>L440-#REF!</f>
        <v>#REF!</v>
      </c>
      <c r="Q440" s="1" t="e">
        <f>P440-'ВЕРНАЯ на АВГУСТ'!P440</f>
        <v>#REF!</v>
      </c>
    </row>
    <row r="441" spans="1:17" ht="36">
      <c r="A441" s="268"/>
      <c r="B441" s="266"/>
      <c r="C441" s="9" t="s">
        <v>10</v>
      </c>
      <c r="D441" s="10">
        <f t="shared" si="46"/>
        <v>0</v>
      </c>
      <c r="E441" s="10">
        <f t="shared" si="49"/>
        <v>0</v>
      </c>
      <c r="F441" s="10">
        <f t="shared" si="49"/>
        <v>0</v>
      </c>
      <c r="G441" s="10">
        <f t="shared" si="49"/>
        <v>0</v>
      </c>
      <c r="H441" s="10">
        <f t="shared" si="49"/>
        <v>0</v>
      </c>
      <c r="I441" s="10">
        <f t="shared" si="49"/>
        <v>0</v>
      </c>
      <c r="J441" s="10">
        <f t="shared" si="49"/>
        <v>0</v>
      </c>
      <c r="K441" s="10">
        <f t="shared" si="49"/>
        <v>0</v>
      </c>
      <c r="L441" s="15">
        <f t="shared" si="49"/>
        <v>0</v>
      </c>
      <c r="M441" s="10">
        <f t="shared" si="49"/>
        <v>0</v>
      </c>
      <c r="N441" s="10">
        <f t="shared" si="49"/>
        <v>0</v>
      </c>
      <c r="O441" s="10">
        <f t="shared" si="49"/>
        <v>0</v>
      </c>
      <c r="P441" s="12" t="e">
        <f>L441-#REF!</f>
        <v>#REF!</v>
      </c>
      <c r="Q441" s="1" t="e">
        <f>P441-'ВЕРНАЯ на АВГУСТ'!P441</f>
        <v>#REF!</v>
      </c>
    </row>
    <row r="442" spans="1:17">
      <c r="A442" s="11"/>
      <c r="B442" s="9"/>
      <c r="C442" s="9"/>
      <c r="D442" s="10">
        <f t="shared" si="46"/>
        <v>0</v>
      </c>
      <c r="E442" s="10">
        <f t="shared" si="49"/>
        <v>0</v>
      </c>
      <c r="F442" s="10">
        <f t="shared" si="49"/>
        <v>0</v>
      </c>
      <c r="G442" s="10">
        <f t="shared" si="49"/>
        <v>0</v>
      </c>
      <c r="H442" s="10">
        <f t="shared" si="49"/>
        <v>0</v>
      </c>
      <c r="I442" s="10">
        <f t="shared" si="49"/>
        <v>0</v>
      </c>
      <c r="J442" s="10">
        <f t="shared" si="49"/>
        <v>0</v>
      </c>
      <c r="K442" s="10">
        <f t="shared" si="49"/>
        <v>0</v>
      </c>
      <c r="L442" s="15">
        <f t="shared" si="49"/>
        <v>0</v>
      </c>
      <c r="M442" s="10">
        <f t="shared" si="49"/>
        <v>0</v>
      </c>
      <c r="N442" s="10">
        <f t="shared" si="49"/>
        <v>0</v>
      </c>
      <c r="O442" s="10">
        <f t="shared" si="49"/>
        <v>0</v>
      </c>
      <c r="P442" s="12" t="e">
        <f>L442-#REF!</f>
        <v>#REF!</v>
      </c>
      <c r="Q442" s="1" t="e">
        <f>P442-'ВЕРНАЯ на АВГУСТ'!P442</f>
        <v>#REF!</v>
      </c>
    </row>
    <row r="443" spans="1:17">
      <c r="A443" s="266" t="s">
        <v>68</v>
      </c>
      <c r="B443" s="266" t="s">
        <v>69</v>
      </c>
      <c r="C443" s="9" t="s">
        <v>6</v>
      </c>
      <c r="D443" s="10">
        <f t="shared" si="46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  <c r="Q443" s="1" t="e">
        <f>P443-'ВЕРНАЯ на АВГУСТ'!P443</f>
        <v>#REF!</v>
      </c>
    </row>
    <row r="444" spans="1:17">
      <c r="A444" s="266"/>
      <c r="B444" s="266"/>
      <c r="C444" s="9" t="s">
        <v>7</v>
      </c>
      <c r="D444" s="10">
        <f t="shared" si="46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  <c r="Q444" s="1" t="e">
        <f>P444-'ВЕРНАЯ на АВГУСТ'!P444</f>
        <v>#REF!</v>
      </c>
    </row>
    <row r="445" spans="1:17" ht="24">
      <c r="A445" s="266"/>
      <c r="B445" s="266"/>
      <c r="C445" s="9" t="s">
        <v>8</v>
      </c>
      <c r="D445" s="10">
        <f t="shared" si="46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  <c r="Q445" s="1" t="e">
        <f>P445-'ВЕРНАЯ на АВГУСТ'!P445</f>
        <v>#REF!</v>
      </c>
    </row>
    <row r="446" spans="1:17" ht="24">
      <c r="A446" s="266"/>
      <c r="B446" s="266"/>
      <c r="C446" s="9" t="s">
        <v>9</v>
      </c>
      <c r="D446" s="10">
        <f t="shared" si="46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  <c r="Q446" s="1" t="e">
        <f>P446-'ВЕРНАЯ на АВГУСТ'!P446</f>
        <v>#REF!</v>
      </c>
    </row>
    <row r="447" spans="1:17" ht="36">
      <c r="A447" s="266"/>
      <c r="B447" s="266"/>
      <c r="C447" s="9" t="s">
        <v>10</v>
      </c>
      <c r="D447" s="10">
        <f t="shared" si="46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  <c r="Q447" s="1" t="e">
        <f>P447-'ВЕРНАЯ на АВГУСТ'!P447</f>
        <v>#REF!</v>
      </c>
    </row>
    <row r="448" spans="1:17">
      <c r="A448" s="9"/>
      <c r="B448" s="9"/>
      <c r="C448" s="9"/>
      <c r="D448" s="10">
        <f t="shared" si="46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  <c r="Q448" s="1" t="e">
        <f>P448-'ВЕРНАЯ на АВГУСТ'!P448</f>
        <v>#REF!</v>
      </c>
    </row>
    <row r="449" spans="1:17">
      <c r="A449" s="266" t="s">
        <v>70</v>
      </c>
      <c r="B449" s="266" t="s">
        <v>14</v>
      </c>
      <c r="C449" s="9" t="s">
        <v>6</v>
      </c>
      <c r="D449" s="10">
        <f t="shared" si="46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  <c r="Q449" s="1" t="e">
        <f>P449-'ВЕРНАЯ на АВГУСТ'!P449</f>
        <v>#REF!</v>
      </c>
    </row>
    <row r="450" spans="1:17">
      <c r="A450" s="266"/>
      <c r="B450" s="266"/>
      <c r="C450" s="9" t="s">
        <v>7</v>
      </c>
      <c r="D450" s="10">
        <f t="shared" si="46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  <c r="Q450" s="1" t="e">
        <f>P450-'ВЕРНАЯ на АВГУСТ'!P450</f>
        <v>#REF!</v>
      </c>
    </row>
    <row r="451" spans="1:17" ht="24">
      <c r="A451" s="266"/>
      <c r="B451" s="266"/>
      <c r="C451" s="9" t="s">
        <v>8</v>
      </c>
      <c r="D451" s="10">
        <f t="shared" si="46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  <c r="Q451" s="1" t="e">
        <f>P451-'ВЕРНАЯ на АВГУСТ'!P451</f>
        <v>#REF!</v>
      </c>
    </row>
    <row r="452" spans="1:17" ht="24">
      <c r="A452" s="266"/>
      <c r="B452" s="266"/>
      <c r="C452" s="9" t="s">
        <v>9</v>
      </c>
      <c r="D452" s="10">
        <f t="shared" si="46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  <c r="Q452" s="1" t="e">
        <f>P452-'ВЕРНАЯ на АВГУСТ'!P452</f>
        <v>#REF!</v>
      </c>
    </row>
    <row r="453" spans="1:17" ht="36">
      <c r="A453" s="266"/>
      <c r="B453" s="266"/>
      <c r="C453" s="9" t="s">
        <v>10</v>
      </c>
      <c r="D453" s="10">
        <f t="shared" si="46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  <c r="Q453" s="1" t="e">
        <f>P453-'ВЕРНАЯ на АВГУСТ'!P453</f>
        <v>#REF!</v>
      </c>
    </row>
    <row r="454" spans="1:17">
      <c r="A454" s="9"/>
      <c r="B454" s="9"/>
      <c r="C454" s="9"/>
      <c r="D454" s="10">
        <f t="shared" si="46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  <c r="Q454" s="1" t="e">
        <f>P454-'ВЕРНАЯ на АВГУСТ'!P454</f>
        <v>#REF!</v>
      </c>
    </row>
    <row r="455" spans="1:17">
      <c r="A455" s="266" t="s">
        <v>71</v>
      </c>
      <c r="B455" s="266" t="s">
        <v>14</v>
      </c>
      <c r="C455" s="9" t="s">
        <v>6</v>
      </c>
      <c r="D455" s="10">
        <f t="shared" si="46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  <c r="Q455" s="1" t="e">
        <f>P455-'ВЕРНАЯ на АВГУСТ'!P455</f>
        <v>#REF!</v>
      </c>
    </row>
    <row r="456" spans="1:17">
      <c r="A456" s="266"/>
      <c r="B456" s="266"/>
      <c r="C456" s="9" t="s">
        <v>7</v>
      </c>
      <c r="D456" s="10">
        <f t="shared" si="46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  <c r="Q456" s="1" t="e">
        <f>P456-'ВЕРНАЯ на АВГУСТ'!P456</f>
        <v>#REF!</v>
      </c>
    </row>
    <row r="457" spans="1:17" ht="24">
      <c r="A457" s="266"/>
      <c r="B457" s="266"/>
      <c r="C457" s="9" t="s">
        <v>8</v>
      </c>
      <c r="D457" s="10">
        <f t="shared" si="46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  <c r="Q457" s="1" t="e">
        <f>P457-'ВЕРНАЯ на АВГУСТ'!P457</f>
        <v>#REF!</v>
      </c>
    </row>
    <row r="458" spans="1:17" ht="24">
      <c r="A458" s="266"/>
      <c r="B458" s="266"/>
      <c r="C458" s="9" t="s">
        <v>9</v>
      </c>
      <c r="D458" s="10">
        <f t="shared" si="46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  <c r="Q458" s="1" t="e">
        <f>P458-'ВЕРНАЯ на АВГУСТ'!P458</f>
        <v>#REF!</v>
      </c>
    </row>
    <row r="459" spans="1:17" ht="36">
      <c r="A459" s="266"/>
      <c r="B459" s="266"/>
      <c r="C459" s="9" t="s">
        <v>10</v>
      </c>
      <c r="D459" s="10">
        <f t="shared" si="46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  <c r="Q459" s="1" t="e">
        <f>P459-'ВЕРНАЯ на АВГУСТ'!P459</f>
        <v>#REF!</v>
      </c>
    </row>
    <row r="460" spans="1:17">
      <c r="A460" s="9"/>
      <c r="B460" s="9"/>
      <c r="C460" s="9"/>
      <c r="D460" s="10">
        <f t="shared" si="46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  <c r="Q460" s="1" t="e">
        <f>P460-'ВЕРНАЯ на АВГУСТ'!P460</f>
        <v>#REF!</v>
      </c>
    </row>
    <row r="461" spans="1:17">
      <c r="A461" s="268" t="s">
        <v>72</v>
      </c>
      <c r="B461" s="266" t="s">
        <v>13</v>
      </c>
      <c r="C461" s="9" t="s">
        <v>6</v>
      </c>
      <c r="D461" s="10">
        <f t="shared" si="46"/>
        <v>59815.4</v>
      </c>
      <c r="E461" s="10">
        <f t="shared" ref="E461:O466" si="50">E467+E473+E479+E485</f>
        <v>6693.9</v>
      </c>
      <c r="F461" s="10">
        <f t="shared" si="50"/>
        <v>4666.2</v>
      </c>
      <c r="G461" s="10">
        <f t="shared" si="50"/>
        <v>4420</v>
      </c>
      <c r="H461" s="10">
        <f t="shared" si="50"/>
        <v>5500</v>
      </c>
      <c r="I461" s="10">
        <f t="shared" si="50"/>
        <v>4735.2</v>
      </c>
      <c r="J461" s="10">
        <f t="shared" si="50"/>
        <v>5500</v>
      </c>
      <c r="K461" s="10">
        <f t="shared" si="50"/>
        <v>4638.5</v>
      </c>
      <c r="L461" s="15">
        <f t="shared" si="50"/>
        <v>6171.6</v>
      </c>
      <c r="M461" s="10">
        <f t="shared" si="50"/>
        <v>5550</v>
      </c>
      <c r="N461" s="10">
        <f t="shared" si="50"/>
        <v>5970</v>
      </c>
      <c r="O461" s="10">
        <f t="shared" si="50"/>
        <v>5970</v>
      </c>
      <c r="P461" s="12" t="e">
        <f>L461-#REF!</f>
        <v>#REF!</v>
      </c>
      <c r="Q461" s="1" t="e">
        <f>P461-'ВЕРНАЯ на АВГУСТ'!P461</f>
        <v>#REF!</v>
      </c>
    </row>
    <row r="462" spans="1:17">
      <c r="A462" s="268"/>
      <c r="B462" s="266"/>
      <c r="C462" s="9" t="s">
        <v>7</v>
      </c>
      <c r="D462" s="10">
        <f t="shared" si="46"/>
        <v>59815.4</v>
      </c>
      <c r="E462" s="10">
        <f t="shared" si="50"/>
        <v>6693.9</v>
      </c>
      <c r="F462" s="10">
        <f t="shared" si="50"/>
        <v>4666.2</v>
      </c>
      <c r="G462" s="10">
        <f t="shared" si="50"/>
        <v>4420</v>
      </c>
      <c r="H462" s="10">
        <f t="shared" si="50"/>
        <v>5500</v>
      </c>
      <c r="I462" s="10">
        <f t="shared" si="50"/>
        <v>4735.2</v>
      </c>
      <c r="J462" s="10">
        <f t="shared" si="50"/>
        <v>5500</v>
      </c>
      <c r="K462" s="10">
        <f t="shared" si="50"/>
        <v>4638.5</v>
      </c>
      <c r="L462" s="15">
        <f t="shared" si="50"/>
        <v>6171.6</v>
      </c>
      <c r="M462" s="10">
        <f t="shared" si="50"/>
        <v>5550</v>
      </c>
      <c r="N462" s="10">
        <f t="shared" si="50"/>
        <v>5970</v>
      </c>
      <c r="O462" s="10">
        <f t="shared" si="50"/>
        <v>5970</v>
      </c>
      <c r="P462" s="12" t="e">
        <f>L462-#REF!</f>
        <v>#REF!</v>
      </c>
      <c r="Q462" s="1" t="e">
        <f>P462-'ВЕРНАЯ на АВГУСТ'!P462</f>
        <v>#REF!</v>
      </c>
    </row>
    <row r="463" spans="1:17" ht="24">
      <c r="A463" s="268"/>
      <c r="B463" s="266"/>
      <c r="C463" s="9" t="s">
        <v>8</v>
      </c>
      <c r="D463" s="10">
        <f t="shared" si="46"/>
        <v>0</v>
      </c>
      <c r="E463" s="10">
        <f t="shared" si="50"/>
        <v>0</v>
      </c>
      <c r="F463" s="10">
        <f t="shared" si="50"/>
        <v>0</v>
      </c>
      <c r="G463" s="10">
        <f t="shared" si="50"/>
        <v>0</v>
      </c>
      <c r="H463" s="10">
        <f t="shared" si="50"/>
        <v>0</v>
      </c>
      <c r="I463" s="10">
        <f t="shared" si="50"/>
        <v>0</v>
      </c>
      <c r="J463" s="10">
        <f t="shared" si="50"/>
        <v>0</v>
      </c>
      <c r="K463" s="10">
        <f t="shared" si="50"/>
        <v>0</v>
      </c>
      <c r="L463" s="15">
        <f t="shared" si="50"/>
        <v>0</v>
      </c>
      <c r="M463" s="10">
        <f t="shared" si="50"/>
        <v>0</v>
      </c>
      <c r="N463" s="10">
        <f t="shared" si="50"/>
        <v>0</v>
      </c>
      <c r="O463" s="10">
        <f t="shared" si="50"/>
        <v>0</v>
      </c>
      <c r="P463" s="12" t="e">
        <f>L463-#REF!</f>
        <v>#REF!</v>
      </c>
      <c r="Q463" s="1" t="e">
        <f>P463-'ВЕРНАЯ на АВГУСТ'!P463</f>
        <v>#REF!</v>
      </c>
    </row>
    <row r="464" spans="1:17" ht="24">
      <c r="A464" s="268"/>
      <c r="B464" s="266"/>
      <c r="C464" s="9" t="s">
        <v>9</v>
      </c>
      <c r="D464" s="10">
        <f t="shared" si="46"/>
        <v>0</v>
      </c>
      <c r="E464" s="10">
        <f t="shared" si="50"/>
        <v>0</v>
      </c>
      <c r="F464" s="10">
        <f t="shared" si="50"/>
        <v>0</v>
      </c>
      <c r="G464" s="10">
        <f t="shared" si="50"/>
        <v>0</v>
      </c>
      <c r="H464" s="10">
        <f t="shared" si="50"/>
        <v>0</v>
      </c>
      <c r="I464" s="10">
        <f t="shared" si="50"/>
        <v>0</v>
      </c>
      <c r="J464" s="10">
        <f t="shared" si="50"/>
        <v>0</v>
      </c>
      <c r="K464" s="10">
        <f t="shared" si="50"/>
        <v>0</v>
      </c>
      <c r="L464" s="15">
        <f t="shared" si="50"/>
        <v>0</v>
      </c>
      <c r="M464" s="10">
        <f t="shared" si="50"/>
        <v>0</v>
      </c>
      <c r="N464" s="10">
        <f t="shared" si="50"/>
        <v>0</v>
      </c>
      <c r="O464" s="10">
        <f t="shared" si="50"/>
        <v>0</v>
      </c>
      <c r="P464" s="12" t="e">
        <f>L464-#REF!</f>
        <v>#REF!</v>
      </c>
      <c r="Q464" s="1" t="e">
        <f>P464-'ВЕРНАЯ на АВГУСТ'!P464</f>
        <v>#REF!</v>
      </c>
    </row>
    <row r="465" spans="1:17" ht="36">
      <c r="A465" s="268"/>
      <c r="B465" s="266"/>
      <c r="C465" s="9" t="s">
        <v>10</v>
      </c>
      <c r="D465" s="10">
        <f t="shared" si="46"/>
        <v>0</v>
      </c>
      <c r="E465" s="10">
        <f t="shared" si="50"/>
        <v>0</v>
      </c>
      <c r="F465" s="10">
        <f t="shared" si="50"/>
        <v>0</v>
      </c>
      <c r="G465" s="10">
        <f t="shared" si="50"/>
        <v>0</v>
      </c>
      <c r="H465" s="10">
        <f t="shared" si="50"/>
        <v>0</v>
      </c>
      <c r="I465" s="10">
        <f t="shared" si="50"/>
        <v>0</v>
      </c>
      <c r="J465" s="10">
        <f t="shared" si="50"/>
        <v>0</v>
      </c>
      <c r="K465" s="10">
        <f t="shared" si="50"/>
        <v>0</v>
      </c>
      <c r="L465" s="15">
        <f t="shared" si="50"/>
        <v>0</v>
      </c>
      <c r="M465" s="10">
        <f t="shared" si="50"/>
        <v>0</v>
      </c>
      <c r="N465" s="10">
        <f t="shared" si="50"/>
        <v>0</v>
      </c>
      <c r="O465" s="10">
        <f t="shared" si="50"/>
        <v>0</v>
      </c>
      <c r="P465" s="12" t="e">
        <f>L465-#REF!</f>
        <v>#REF!</v>
      </c>
      <c r="Q465" s="1" t="e">
        <f>P465-'ВЕРНАЯ на АВГУСТ'!P465</f>
        <v>#REF!</v>
      </c>
    </row>
    <row r="466" spans="1:17">
      <c r="A466" s="11"/>
      <c r="B466" s="9"/>
      <c r="C466" s="9"/>
      <c r="D466" s="10">
        <f t="shared" si="46"/>
        <v>0</v>
      </c>
      <c r="E466" s="10">
        <f t="shared" si="50"/>
        <v>0</v>
      </c>
      <c r="F466" s="10">
        <f t="shared" si="50"/>
        <v>0</v>
      </c>
      <c r="G466" s="10">
        <f t="shared" si="50"/>
        <v>0</v>
      </c>
      <c r="H466" s="10">
        <f t="shared" si="50"/>
        <v>0</v>
      </c>
      <c r="I466" s="10">
        <f t="shared" si="50"/>
        <v>0</v>
      </c>
      <c r="J466" s="10">
        <f t="shared" si="50"/>
        <v>0</v>
      </c>
      <c r="K466" s="10">
        <f t="shared" si="50"/>
        <v>0</v>
      </c>
      <c r="L466" s="15">
        <f t="shared" si="50"/>
        <v>0</v>
      </c>
      <c r="M466" s="10">
        <f t="shared" si="50"/>
        <v>0</v>
      </c>
      <c r="N466" s="10">
        <f t="shared" si="50"/>
        <v>0</v>
      </c>
      <c r="O466" s="10">
        <f t="shared" si="50"/>
        <v>0</v>
      </c>
      <c r="P466" s="12" t="e">
        <f>L466-#REF!</f>
        <v>#REF!</v>
      </c>
      <c r="Q466" s="1" t="e">
        <f>P466-'ВЕРНАЯ на АВГУСТ'!P466</f>
        <v>#REF!</v>
      </c>
    </row>
    <row r="467" spans="1:17">
      <c r="A467" s="266" t="s">
        <v>73</v>
      </c>
      <c r="B467" s="266" t="s">
        <v>13</v>
      </c>
      <c r="C467" s="9" t="s">
        <v>6</v>
      </c>
      <c r="D467" s="10">
        <f t="shared" si="46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  <c r="Q467" s="1" t="e">
        <f>P467-'ВЕРНАЯ на АВГУСТ'!P467</f>
        <v>#REF!</v>
      </c>
    </row>
    <row r="468" spans="1:17">
      <c r="A468" s="266"/>
      <c r="B468" s="266"/>
      <c r="C468" s="9" t="s">
        <v>7</v>
      </c>
      <c r="D468" s="10">
        <f t="shared" si="46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  <c r="Q468" s="1" t="e">
        <f>P468-'ВЕРНАЯ на АВГУСТ'!P468</f>
        <v>#REF!</v>
      </c>
    </row>
    <row r="469" spans="1:17" ht="24">
      <c r="A469" s="266"/>
      <c r="B469" s="266"/>
      <c r="C469" s="9" t="s">
        <v>8</v>
      </c>
      <c r="D469" s="10">
        <f t="shared" si="46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  <c r="Q469" s="1" t="e">
        <f>P469-'ВЕРНАЯ на АВГУСТ'!P469</f>
        <v>#REF!</v>
      </c>
    </row>
    <row r="470" spans="1:17" ht="24">
      <c r="A470" s="266"/>
      <c r="B470" s="266"/>
      <c r="C470" s="9" t="s">
        <v>9</v>
      </c>
      <c r="D470" s="10">
        <f t="shared" si="46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  <c r="Q470" s="1" t="e">
        <f>P470-'ВЕРНАЯ на АВГУСТ'!P470</f>
        <v>#REF!</v>
      </c>
    </row>
    <row r="471" spans="1:17" ht="36">
      <c r="A471" s="266"/>
      <c r="B471" s="266"/>
      <c r="C471" s="9" t="s">
        <v>10</v>
      </c>
      <c r="D471" s="10">
        <f t="shared" si="46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  <c r="Q471" s="1" t="e">
        <f>P471-'ВЕРНАЯ на АВГУСТ'!P471</f>
        <v>#REF!</v>
      </c>
    </row>
    <row r="472" spans="1:17">
      <c r="A472" s="9"/>
      <c r="B472" s="9"/>
      <c r="C472" s="9"/>
      <c r="D472" s="10">
        <f t="shared" si="46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  <c r="Q472" s="1" t="e">
        <f>P472-'ВЕРНАЯ на АВГУСТ'!P472</f>
        <v>#REF!</v>
      </c>
    </row>
    <row r="473" spans="1:17">
      <c r="A473" s="266" t="s">
        <v>74</v>
      </c>
      <c r="B473" s="266" t="s">
        <v>13</v>
      </c>
      <c r="C473" s="9" t="s">
        <v>6</v>
      </c>
      <c r="D473" s="20">
        <f t="shared" si="46"/>
        <v>17397.7</v>
      </c>
      <c r="E473" s="10">
        <f>E474+E475+E476+E477</f>
        <v>2344.4</v>
      </c>
      <c r="F473" s="10">
        <f t="shared" ref="F473:O473" si="51">F474+F475+F476+F477</f>
        <v>746.2</v>
      </c>
      <c r="G473" s="10">
        <f t="shared" si="51"/>
        <v>904</v>
      </c>
      <c r="H473" s="10">
        <f t="shared" si="51"/>
        <v>1984</v>
      </c>
      <c r="I473" s="10">
        <f t="shared" si="51"/>
        <v>1484</v>
      </c>
      <c r="J473" s="10">
        <f t="shared" si="51"/>
        <v>1984</v>
      </c>
      <c r="K473" s="10">
        <f t="shared" si="51"/>
        <v>603.5</v>
      </c>
      <c r="L473" s="20">
        <f t="shared" si="51"/>
        <v>1695.6</v>
      </c>
      <c r="M473" s="10">
        <f t="shared" si="51"/>
        <v>1884</v>
      </c>
      <c r="N473" s="10">
        <f t="shared" si="51"/>
        <v>1884</v>
      </c>
      <c r="O473" s="10">
        <f t="shared" si="51"/>
        <v>1884</v>
      </c>
      <c r="P473" s="24" t="e">
        <f>L473-#REF!</f>
        <v>#REF!</v>
      </c>
      <c r="Q473" s="1" t="e">
        <f>P473-'ВЕРНАЯ на АВГУСТ'!P473</f>
        <v>#REF!</v>
      </c>
    </row>
    <row r="474" spans="1:17">
      <c r="A474" s="266"/>
      <c r="B474" s="266"/>
      <c r="C474" s="9" t="s">
        <v>7</v>
      </c>
      <c r="D474" s="20">
        <f t="shared" si="46"/>
        <v>17397.7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20">
        <f>1884-188.4</f>
        <v>1695.6</v>
      </c>
      <c r="M474" s="10">
        <v>1884</v>
      </c>
      <c r="N474" s="10">
        <v>1884</v>
      </c>
      <c r="O474" s="10">
        <v>1884</v>
      </c>
      <c r="P474" s="24" t="e">
        <f>L474-#REF!</f>
        <v>#REF!</v>
      </c>
      <c r="Q474" s="1" t="e">
        <f>P474-'ВЕРНАЯ на АВГУСТ'!P474</f>
        <v>#REF!</v>
      </c>
    </row>
    <row r="475" spans="1:17" ht="24">
      <c r="A475" s="266"/>
      <c r="B475" s="266"/>
      <c r="C475" s="9" t="s">
        <v>8</v>
      </c>
      <c r="D475" s="10">
        <f t="shared" si="46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  <c r="Q475" s="1" t="e">
        <f>P475-'ВЕРНАЯ на АВГУСТ'!P475</f>
        <v>#REF!</v>
      </c>
    </row>
    <row r="476" spans="1:17" ht="24">
      <c r="A476" s="266"/>
      <c r="B476" s="266"/>
      <c r="C476" s="9" t="s">
        <v>9</v>
      </c>
      <c r="D476" s="10">
        <f t="shared" si="46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  <c r="Q476" s="1" t="e">
        <f>P476-'ВЕРНАЯ на АВГУСТ'!P476</f>
        <v>#REF!</v>
      </c>
    </row>
    <row r="477" spans="1:17" ht="36">
      <c r="A477" s="266"/>
      <c r="B477" s="266"/>
      <c r="C477" s="9" t="s">
        <v>10</v>
      </c>
      <c r="D477" s="10">
        <f t="shared" si="46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  <c r="Q477" s="1" t="e">
        <f>P477-'ВЕРНАЯ на АВГУСТ'!P477</f>
        <v>#REF!</v>
      </c>
    </row>
    <row r="478" spans="1:17">
      <c r="A478" s="9"/>
      <c r="B478" s="9"/>
      <c r="C478" s="9"/>
      <c r="D478" s="10">
        <f t="shared" si="46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  <c r="Q478" s="1" t="e">
        <f>P478-'ВЕРНАЯ на АВГУСТ'!P478</f>
        <v>#REF!</v>
      </c>
    </row>
    <row r="479" spans="1:17">
      <c r="A479" s="266" t="s">
        <v>75</v>
      </c>
      <c r="B479" s="266" t="s">
        <v>13</v>
      </c>
      <c r="C479" s="9" t="s">
        <v>6</v>
      </c>
      <c r="D479" s="20">
        <f t="shared" si="46"/>
        <v>41948.2</v>
      </c>
      <c r="E479" s="10">
        <f>E480+E481+E482+E483</f>
        <v>3900</v>
      </c>
      <c r="F479" s="10">
        <f t="shared" ref="F479:O479" si="52">F480+F481+F482+F483</f>
        <v>3900</v>
      </c>
      <c r="G479" s="10">
        <f t="shared" si="52"/>
        <v>3516</v>
      </c>
      <c r="H479" s="10">
        <f t="shared" si="52"/>
        <v>3516</v>
      </c>
      <c r="I479" s="10">
        <f t="shared" si="52"/>
        <v>3251.2</v>
      </c>
      <c r="J479" s="10">
        <f t="shared" si="52"/>
        <v>3516</v>
      </c>
      <c r="K479" s="10">
        <f t="shared" si="52"/>
        <v>4035</v>
      </c>
      <c r="L479" s="20">
        <f t="shared" si="52"/>
        <v>4476</v>
      </c>
      <c r="M479" s="10">
        <f t="shared" si="52"/>
        <v>3666</v>
      </c>
      <c r="N479" s="10">
        <f t="shared" si="52"/>
        <v>4086</v>
      </c>
      <c r="O479" s="10">
        <f t="shared" si="52"/>
        <v>4086</v>
      </c>
      <c r="P479" s="24" t="e">
        <f>L479-#REF!</f>
        <v>#REF!</v>
      </c>
      <c r="Q479" s="1" t="e">
        <f>P479-'ВЕРНАЯ на АВГУСТ'!P479</f>
        <v>#REF!</v>
      </c>
    </row>
    <row r="480" spans="1:17">
      <c r="A480" s="266"/>
      <c r="B480" s="266"/>
      <c r="C480" s="9" t="s">
        <v>7</v>
      </c>
      <c r="D480" s="20">
        <f t="shared" si="46"/>
        <v>41948.2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20">
        <f>4566-90</f>
        <v>4476</v>
      </c>
      <c r="M480" s="10">
        <v>3666</v>
      </c>
      <c r="N480" s="10">
        <v>4086</v>
      </c>
      <c r="O480" s="10">
        <v>4086</v>
      </c>
      <c r="P480" s="24" t="e">
        <f>L480-#REF!</f>
        <v>#REF!</v>
      </c>
      <c r="Q480" s="1" t="e">
        <f>P480-'ВЕРНАЯ на АВГУСТ'!P480</f>
        <v>#REF!</v>
      </c>
    </row>
    <row r="481" spans="1:17" ht="24">
      <c r="A481" s="266"/>
      <c r="B481" s="266"/>
      <c r="C481" s="9" t="s">
        <v>8</v>
      </c>
      <c r="D481" s="10">
        <f t="shared" si="46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  <c r="Q481" s="1" t="e">
        <f>P481-'ВЕРНАЯ на АВГУСТ'!P481</f>
        <v>#REF!</v>
      </c>
    </row>
    <row r="482" spans="1:17" ht="24">
      <c r="A482" s="266"/>
      <c r="B482" s="266"/>
      <c r="C482" s="9" t="s">
        <v>9</v>
      </c>
      <c r="D482" s="10">
        <f t="shared" si="46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  <c r="Q482" s="1" t="e">
        <f>P482-'ВЕРНАЯ на АВГУСТ'!P482</f>
        <v>#REF!</v>
      </c>
    </row>
    <row r="483" spans="1:17" ht="36">
      <c r="A483" s="266"/>
      <c r="B483" s="266"/>
      <c r="C483" s="9" t="s">
        <v>10</v>
      </c>
      <c r="D483" s="10">
        <f t="shared" si="46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  <c r="Q483" s="1" t="e">
        <f>P483-'ВЕРНАЯ на АВГУСТ'!P483</f>
        <v>#REF!</v>
      </c>
    </row>
    <row r="484" spans="1:17">
      <c r="A484" s="9"/>
      <c r="B484" s="9"/>
      <c r="C484" s="9"/>
      <c r="D484" s="10">
        <f t="shared" si="46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  <c r="Q484" s="1" t="e">
        <f>P484-'ВЕРНАЯ на АВГУСТ'!P484</f>
        <v>#REF!</v>
      </c>
    </row>
    <row r="485" spans="1:17">
      <c r="A485" s="266" t="s">
        <v>76</v>
      </c>
      <c r="B485" s="266" t="s">
        <v>13</v>
      </c>
      <c r="C485" s="9" t="s">
        <v>6</v>
      </c>
      <c r="D485" s="10">
        <f t="shared" si="46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  <c r="Q485" s="1" t="e">
        <f>P485-'ВЕРНАЯ на АВГУСТ'!P485</f>
        <v>#REF!</v>
      </c>
    </row>
    <row r="486" spans="1:17">
      <c r="A486" s="266"/>
      <c r="B486" s="266"/>
      <c r="C486" s="9" t="s">
        <v>7</v>
      </c>
      <c r="D486" s="10">
        <f t="shared" si="46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  <c r="Q486" s="1" t="e">
        <f>P486-'ВЕРНАЯ на АВГУСТ'!P486</f>
        <v>#REF!</v>
      </c>
    </row>
    <row r="487" spans="1:17" ht="24">
      <c r="A487" s="266"/>
      <c r="B487" s="266"/>
      <c r="C487" s="9" t="s">
        <v>8</v>
      </c>
      <c r="D487" s="10">
        <f t="shared" si="46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  <c r="Q487" s="1" t="e">
        <f>P487-'ВЕРНАЯ на АВГУСТ'!P487</f>
        <v>#REF!</v>
      </c>
    </row>
    <row r="488" spans="1:17" ht="24">
      <c r="A488" s="266"/>
      <c r="B488" s="266"/>
      <c r="C488" s="9" t="s">
        <v>9</v>
      </c>
      <c r="D488" s="10">
        <f t="shared" si="46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  <c r="Q488" s="1" t="e">
        <f>P488-'ВЕРНАЯ на АВГУСТ'!P488</f>
        <v>#REF!</v>
      </c>
    </row>
    <row r="489" spans="1:17" ht="36">
      <c r="A489" s="266"/>
      <c r="B489" s="266"/>
      <c r="C489" s="9" t="s">
        <v>10</v>
      </c>
      <c r="D489" s="10">
        <f t="shared" ref="D489:D496" si="53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  <c r="Q489" s="1" t="e">
        <f>P489-'ВЕРНАЯ на АВГУСТ'!P489</f>
        <v>#REF!</v>
      </c>
    </row>
    <row r="490" spans="1:17">
      <c r="A490" s="9"/>
      <c r="B490" s="9"/>
      <c r="C490" s="9"/>
      <c r="D490" s="10">
        <f t="shared" si="53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  <c r="Q490" s="1" t="e">
        <f>P490-'ВЕРНАЯ на АВГУСТ'!P490</f>
        <v>#REF!</v>
      </c>
    </row>
    <row r="491" spans="1:17">
      <c r="A491" s="268" t="s">
        <v>77</v>
      </c>
      <c r="B491" s="266"/>
      <c r="C491" s="9" t="s">
        <v>6</v>
      </c>
      <c r="D491" s="10">
        <f t="shared" si="53"/>
        <v>5644483.8999999994</v>
      </c>
      <c r="E491" s="10">
        <f t="shared" ref="E491:O496" si="54">E498+E504+E510+E517</f>
        <v>401454.5</v>
      </c>
      <c r="F491" s="10">
        <f t="shared" si="54"/>
        <v>324414.59999999998</v>
      </c>
      <c r="G491" s="10">
        <f t="shared" si="54"/>
        <v>14576</v>
      </c>
      <c r="H491" s="10">
        <f t="shared" si="54"/>
        <v>491108.30000000005</v>
      </c>
      <c r="I491" s="10">
        <f t="shared" si="54"/>
        <v>438026</v>
      </c>
      <c r="J491" s="10">
        <f t="shared" si="54"/>
        <v>693752.09999999986</v>
      </c>
      <c r="K491" s="10">
        <f t="shared" si="54"/>
        <v>621024.6</v>
      </c>
      <c r="L491" s="15">
        <f>L498+L504+L510+L517</f>
        <v>1171504.1000000001</v>
      </c>
      <c r="M491" s="10">
        <f t="shared" si="54"/>
        <v>1175036.2999999998</v>
      </c>
      <c r="N491" s="10">
        <f t="shared" si="54"/>
        <v>269742.09999999998</v>
      </c>
      <c r="O491" s="10">
        <f t="shared" si="54"/>
        <v>43845.3</v>
      </c>
      <c r="P491" s="12" t="e">
        <f>L491-#REF!</f>
        <v>#REF!</v>
      </c>
      <c r="Q491" s="1" t="e">
        <f>P491-'ВЕРНАЯ на АВГУСТ'!P491</f>
        <v>#REF!</v>
      </c>
    </row>
    <row r="492" spans="1:17">
      <c r="A492" s="268"/>
      <c r="B492" s="266"/>
      <c r="C492" s="9" t="s">
        <v>7</v>
      </c>
      <c r="D492" s="10">
        <f t="shared" si="53"/>
        <v>1843548.9</v>
      </c>
      <c r="E492" s="10">
        <f t="shared" si="54"/>
        <v>83454.5</v>
      </c>
      <c r="F492" s="10">
        <f t="shared" si="54"/>
        <v>59731.5</v>
      </c>
      <c r="G492" s="10">
        <f t="shared" si="54"/>
        <v>14576</v>
      </c>
      <c r="H492" s="10">
        <f t="shared" si="54"/>
        <v>249913.40000000002</v>
      </c>
      <c r="I492" s="10">
        <f t="shared" si="54"/>
        <v>144527</v>
      </c>
      <c r="J492" s="10">
        <f t="shared" si="54"/>
        <v>381108.9</v>
      </c>
      <c r="K492" s="10">
        <f t="shared" si="54"/>
        <v>104914.69999999998</v>
      </c>
      <c r="L492" s="15">
        <f t="shared" si="54"/>
        <v>459080.89999999997</v>
      </c>
      <c r="M492" s="10">
        <f t="shared" si="54"/>
        <v>233702.7</v>
      </c>
      <c r="N492" s="10">
        <f t="shared" si="54"/>
        <v>68694</v>
      </c>
      <c r="O492" s="10">
        <f t="shared" si="54"/>
        <v>43845.3</v>
      </c>
      <c r="P492" s="12" t="e">
        <f>L492-#REF!</f>
        <v>#REF!</v>
      </c>
      <c r="Q492" s="1" t="e">
        <f>P492-'ВЕРНАЯ на АВГУСТ'!P492</f>
        <v>#REF!</v>
      </c>
    </row>
    <row r="493" spans="1:17" ht="24">
      <c r="A493" s="268"/>
      <c r="B493" s="266"/>
      <c r="C493" s="9" t="s">
        <v>8</v>
      </c>
      <c r="D493" s="10">
        <f t="shared" si="53"/>
        <v>3420027.4000000004</v>
      </c>
      <c r="E493" s="10">
        <f t="shared" si="54"/>
        <v>318000</v>
      </c>
      <c r="F493" s="10">
        <f t="shared" si="54"/>
        <v>264683.09999999998</v>
      </c>
      <c r="G493" s="10">
        <f t="shared" si="54"/>
        <v>0</v>
      </c>
      <c r="H493" s="10">
        <f t="shared" si="54"/>
        <v>41194.9</v>
      </c>
      <c r="I493" s="10">
        <f t="shared" si="54"/>
        <v>175118.7</v>
      </c>
      <c r="J493" s="10">
        <f t="shared" si="54"/>
        <v>250115.9</v>
      </c>
      <c r="K493" s="10">
        <f t="shared" si="54"/>
        <v>516109.9</v>
      </c>
      <c r="L493" s="15">
        <f t="shared" si="54"/>
        <v>712423.2</v>
      </c>
      <c r="M493" s="10">
        <f t="shared" si="54"/>
        <v>941333.6</v>
      </c>
      <c r="N493" s="10">
        <f t="shared" si="54"/>
        <v>201048.09999999998</v>
      </c>
      <c r="O493" s="10">
        <f t="shared" si="54"/>
        <v>0</v>
      </c>
      <c r="P493" s="12" t="e">
        <f>L493-#REF!</f>
        <v>#REF!</v>
      </c>
      <c r="Q493" s="1" t="e">
        <f>P493-'ВЕРНАЯ на АВГУСТ'!P493</f>
        <v>#REF!</v>
      </c>
    </row>
    <row r="494" spans="1:17" ht="24">
      <c r="A494" s="268"/>
      <c r="B494" s="266"/>
      <c r="C494" s="9" t="s">
        <v>9</v>
      </c>
      <c r="D494" s="10">
        <f t="shared" si="53"/>
        <v>0</v>
      </c>
      <c r="E494" s="10">
        <f t="shared" si="54"/>
        <v>0</v>
      </c>
      <c r="F494" s="10">
        <f t="shared" si="54"/>
        <v>0</v>
      </c>
      <c r="G494" s="10">
        <f t="shared" si="54"/>
        <v>0</v>
      </c>
      <c r="H494" s="10">
        <f t="shared" si="54"/>
        <v>0</v>
      </c>
      <c r="I494" s="10">
        <f t="shared" si="54"/>
        <v>0</v>
      </c>
      <c r="J494" s="10">
        <f t="shared" si="54"/>
        <v>0</v>
      </c>
      <c r="K494" s="10">
        <f t="shared" si="54"/>
        <v>0</v>
      </c>
      <c r="L494" s="15">
        <f t="shared" si="54"/>
        <v>0</v>
      </c>
      <c r="M494" s="10">
        <f t="shared" si="54"/>
        <v>0</v>
      </c>
      <c r="N494" s="10">
        <f t="shared" si="54"/>
        <v>0</v>
      </c>
      <c r="O494" s="10">
        <f t="shared" si="54"/>
        <v>0</v>
      </c>
      <c r="P494" s="12" t="e">
        <f>L494-#REF!</f>
        <v>#REF!</v>
      </c>
      <c r="Q494" s="1" t="e">
        <f>P494-'ВЕРНАЯ на АВГУСТ'!P494</f>
        <v>#REF!</v>
      </c>
    </row>
    <row r="495" spans="1:17" ht="36">
      <c r="A495" s="268"/>
      <c r="B495" s="266"/>
      <c r="C495" s="9" t="s">
        <v>10</v>
      </c>
      <c r="D495" s="10">
        <f t="shared" si="53"/>
        <v>118380.3</v>
      </c>
      <c r="E495" s="10">
        <f t="shared" si="54"/>
        <v>0</v>
      </c>
      <c r="F495" s="10">
        <f t="shared" si="54"/>
        <v>0</v>
      </c>
      <c r="G495" s="10">
        <f t="shared" si="54"/>
        <v>0</v>
      </c>
      <c r="H495" s="10">
        <f t="shared" si="54"/>
        <v>0</v>
      </c>
      <c r="I495" s="10">
        <f t="shared" si="54"/>
        <v>118380.3</v>
      </c>
      <c r="J495" s="10">
        <f t="shared" si="54"/>
        <v>0</v>
      </c>
      <c r="K495" s="10">
        <f t="shared" si="54"/>
        <v>0</v>
      </c>
      <c r="L495" s="15">
        <f t="shared" si="54"/>
        <v>0</v>
      </c>
      <c r="M495" s="10">
        <f t="shared" si="54"/>
        <v>0</v>
      </c>
      <c r="N495" s="10">
        <f t="shared" si="54"/>
        <v>0</v>
      </c>
      <c r="O495" s="10">
        <f t="shared" si="54"/>
        <v>0</v>
      </c>
      <c r="P495" s="12" t="e">
        <f>L495-#REF!</f>
        <v>#REF!</v>
      </c>
      <c r="Q495" s="1" t="e">
        <f>P495-'ВЕРНАЯ на АВГУСТ'!P495</f>
        <v>#REF!</v>
      </c>
    </row>
    <row r="496" spans="1:17" ht="72">
      <c r="A496" s="268"/>
      <c r="B496" s="266"/>
      <c r="C496" s="9" t="s">
        <v>11</v>
      </c>
      <c r="D496" s="10">
        <f t="shared" si="53"/>
        <v>262527.3</v>
      </c>
      <c r="E496" s="10">
        <f t="shared" si="54"/>
        <v>0</v>
      </c>
      <c r="F496" s="10">
        <f t="shared" si="54"/>
        <v>0</v>
      </c>
      <c r="G496" s="10">
        <f t="shared" si="54"/>
        <v>0</v>
      </c>
      <c r="H496" s="10">
        <f t="shared" si="54"/>
        <v>200000</v>
      </c>
      <c r="I496" s="10">
        <f t="shared" si="54"/>
        <v>0</v>
      </c>
      <c r="J496" s="10">
        <f t="shared" si="54"/>
        <v>62527.3</v>
      </c>
      <c r="K496" s="10">
        <f t="shared" si="54"/>
        <v>0</v>
      </c>
      <c r="L496" s="15">
        <f t="shared" si="54"/>
        <v>0</v>
      </c>
      <c r="M496" s="10">
        <f t="shared" si="54"/>
        <v>0</v>
      </c>
      <c r="N496" s="10">
        <f t="shared" si="54"/>
        <v>0</v>
      </c>
      <c r="O496" s="10">
        <f t="shared" si="54"/>
        <v>0</v>
      </c>
      <c r="P496" s="12" t="e">
        <f>L496-#REF!</f>
        <v>#REF!</v>
      </c>
      <c r="Q496" s="1" t="e">
        <f>P496-'ВЕРНАЯ на АВГУСТ'!P496</f>
        <v>#REF!</v>
      </c>
    </row>
    <row r="497" spans="1:17">
      <c r="A497" s="268"/>
      <c r="B497" s="266" t="s">
        <v>12</v>
      </c>
      <c r="C497" s="266"/>
      <c r="D497" s="266"/>
      <c r="E497" s="266"/>
      <c r="F497" s="266"/>
      <c r="G497" s="266"/>
      <c r="H497" s="266"/>
      <c r="I497" s="266"/>
      <c r="J497" s="266"/>
      <c r="K497" s="266"/>
      <c r="L497" s="266"/>
      <c r="M497" s="266"/>
      <c r="N497" s="9"/>
      <c r="O497" s="9"/>
      <c r="P497" s="12" t="e">
        <f>L497-#REF!</f>
        <v>#REF!</v>
      </c>
      <c r="Q497" s="1" t="e">
        <f>P497-'ВЕРНАЯ на АВГУСТ'!P497</f>
        <v>#REF!</v>
      </c>
    </row>
    <row r="498" spans="1:17">
      <c r="A498" s="268"/>
      <c r="B498" s="266" t="s">
        <v>13</v>
      </c>
      <c r="C498" s="9" t="s">
        <v>6</v>
      </c>
      <c r="D498" s="20">
        <f t="shared" ref="D498:D561" si="55">SUM(E498:O498)</f>
        <v>2773340.9999999995</v>
      </c>
      <c r="E498" s="9">
        <f t="shared" ref="E498:O498" si="56">E523+E529+E535+E541+E547+E553+E559+E583+E589+E595+E601+E613+E619+E649+E655+E668+E717+E805+E811+E817+E823</f>
        <v>25770</v>
      </c>
      <c r="F498" s="9">
        <f t="shared" si="56"/>
        <v>33887.300000000003</v>
      </c>
      <c r="G498" s="9">
        <f t="shared" si="56"/>
        <v>14576</v>
      </c>
      <c r="H498" s="9">
        <f t="shared" si="56"/>
        <v>490260.60000000003</v>
      </c>
      <c r="I498" s="9">
        <f t="shared" si="56"/>
        <v>286456</v>
      </c>
      <c r="J498" s="9">
        <f t="shared" si="56"/>
        <v>634619.89999999991</v>
      </c>
      <c r="K498" s="9">
        <f t="shared" si="56"/>
        <v>368753.3</v>
      </c>
      <c r="L498" s="17">
        <f t="shared" si="56"/>
        <v>301010.3</v>
      </c>
      <c r="M498" s="9">
        <f t="shared" si="56"/>
        <v>304420.19999999995</v>
      </c>
      <c r="N498" s="9">
        <f t="shared" si="56"/>
        <v>269742.09999999998</v>
      </c>
      <c r="O498" s="9">
        <f t="shared" si="56"/>
        <v>43845.3</v>
      </c>
      <c r="P498" s="12" t="e">
        <f>L498-#REF!</f>
        <v>#REF!</v>
      </c>
      <c r="Q498" s="1" t="e">
        <f>P498-'ВЕРНАЯ на АВГУСТ'!P498</f>
        <v>#REF!</v>
      </c>
    </row>
    <row r="499" spans="1:17">
      <c r="A499" s="268"/>
      <c r="B499" s="266"/>
      <c r="C499" s="9" t="s">
        <v>7</v>
      </c>
      <c r="D499" s="20">
        <f t="shared" si="55"/>
        <v>1188175.1000000001</v>
      </c>
      <c r="E499" s="9">
        <f t="shared" ref="E499:O499" si="57">E524+E530+E536+E542+E548+E554+E560+E584+E590+E596+E602+E614+E620+E650+E656+E669+E718+E806+E812+E818+E824</f>
        <v>7770</v>
      </c>
      <c r="F499" s="9">
        <f t="shared" si="57"/>
        <v>33887.300000000003</v>
      </c>
      <c r="G499" s="9">
        <f t="shared" si="57"/>
        <v>14576</v>
      </c>
      <c r="H499" s="9">
        <f t="shared" si="57"/>
        <v>249065.7</v>
      </c>
      <c r="I499" s="9">
        <f t="shared" si="57"/>
        <v>122957</v>
      </c>
      <c r="J499" s="9">
        <f t="shared" si="57"/>
        <v>365929.7</v>
      </c>
      <c r="K499" s="9">
        <f t="shared" si="57"/>
        <v>41964.399999999994</v>
      </c>
      <c r="L499" s="17">
        <f t="shared" si="57"/>
        <v>122587.09999999999</v>
      </c>
      <c r="M499" s="9">
        <f t="shared" si="57"/>
        <v>116898.6</v>
      </c>
      <c r="N499" s="9">
        <f t="shared" si="57"/>
        <v>68694</v>
      </c>
      <c r="O499" s="9">
        <f t="shared" si="57"/>
        <v>43845.3</v>
      </c>
      <c r="P499" s="12" t="e">
        <f>L499-#REF!</f>
        <v>#REF!</v>
      </c>
      <c r="Q499" s="1" t="e">
        <f>P499-'ВЕРНАЯ на АВГУСТ'!P499</f>
        <v>#REF!</v>
      </c>
    </row>
    <row r="500" spans="1:17" ht="24">
      <c r="A500" s="268"/>
      <c r="B500" s="266"/>
      <c r="C500" s="9" t="s">
        <v>8</v>
      </c>
      <c r="D500" s="10">
        <f t="shared" si="55"/>
        <v>1248211.3</v>
      </c>
      <c r="E500" s="9">
        <f t="shared" ref="E500:O500" si="58">E525+E531+E537+E543+E549+E555+E561+E585+E591+E597+E603+E615+E621+E651+E657+E670+E719+E807+E813+E819+E825</f>
        <v>18000</v>
      </c>
      <c r="F500" s="9">
        <f t="shared" si="58"/>
        <v>0</v>
      </c>
      <c r="G500" s="9">
        <f t="shared" si="58"/>
        <v>0</v>
      </c>
      <c r="H500" s="9">
        <f t="shared" si="58"/>
        <v>41194.9</v>
      </c>
      <c r="I500" s="9">
        <f t="shared" si="58"/>
        <v>45118.700000000004</v>
      </c>
      <c r="J500" s="9">
        <f t="shared" si="58"/>
        <v>250115.9</v>
      </c>
      <c r="K500" s="9">
        <f t="shared" si="58"/>
        <v>326788.90000000002</v>
      </c>
      <c r="L500" s="17">
        <f t="shared" si="58"/>
        <v>178423.2</v>
      </c>
      <c r="M500" s="9">
        <f t="shared" si="58"/>
        <v>187521.59999999998</v>
      </c>
      <c r="N500" s="9">
        <f t="shared" si="58"/>
        <v>201048.09999999998</v>
      </c>
      <c r="O500" s="9">
        <f t="shared" si="58"/>
        <v>0</v>
      </c>
      <c r="P500" s="12" t="e">
        <f>L500-#REF!</f>
        <v>#REF!</v>
      </c>
      <c r="Q500" s="1" t="e">
        <f>P500-'ВЕРНАЯ на АВГУСТ'!P500</f>
        <v>#REF!</v>
      </c>
    </row>
    <row r="501" spans="1:17" ht="24">
      <c r="A501" s="268"/>
      <c r="B501" s="266"/>
      <c r="C501" s="9" t="s">
        <v>9</v>
      </c>
      <c r="D501" s="10">
        <f t="shared" si="55"/>
        <v>0</v>
      </c>
      <c r="E501" s="9">
        <f t="shared" ref="E501:O501" si="59">E526+E532+E538+E544+E550+E556+E562+E586+E592+E598+E604+E616+E622+E652+E658+E671+E720+E808+E814+E820+E826</f>
        <v>0</v>
      </c>
      <c r="F501" s="9">
        <f t="shared" si="59"/>
        <v>0</v>
      </c>
      <c r="G501" s="9">
        <f t="shared" si="59"/>
        <v>0</v>
      </c>
      <c r="H501" s="9">
        <f t="shared" si="59"/>
        <v>0</v>
      </c>
      <c r="I501" s="9">
        <f t="shared" si="59"/>
        <v>0</v>
      </c>
      <c r="J501" s="9">
        <f t="shared" si="59"/>
        <v>0</v>
      </c>
      <c r="K501" s="9">
        <f t="shared" si="59"/>
        <v>0</v>
      </c>
      <c r="L501" s="17">
        <f t="shared" si="59"/>
        <v>0</v>
      </c>
      <c r="M501" s="9">
        <f t="shared" si="59"/>
        <v>0</v>
      </c>
      <c r="N501" s="9">
        <f t="shared" si="59"/>
        <v>0</v>
      </c>
      <c r="O501" s="9">
        <f t="shared" si="59"/>
        <v>0</v>
      </c>
      <c r="P501" s="12" t="e">
        <f>L501-#REF!</f>
        <v>#REF!</v>
      </c>
      <c r="Q501" s="1" t="e">
        <f>P501-'ВЕРНАЯ на АВГУСТ'!P501</f>
        <v>#REF!</v>
      </c>
    </row>
    <row r="502" spans="1:17" ht="36">
      <c r="A502" s="268"/>
      <c r="B502" s="266"/>
      <c r="C502" s="9" t="s">
        <v>10</v>
      </c>
      <c r="D502" s="10">
        <f t="shared" si="55"/>
        <v>118380.3</v>
      </c>
      <c r="E502" s="9">
        <f t="shared" ref="E502:O502" si="60">E527+E533+E539+E545+E551+E557+E563+E587+E593+E599+E605+E617+E623+E653+E659+E672+E721+E809+E815+E821+E827</f>
        <v>0</v>
      </c>
      <c r="F502" s="9">
        <f t="shared" si="60"/>
        <v>0</v>
      </c>
      <c r="G502" s="9">
        <f t="shared" si="60"/>
        <v>0</v>
      </c>
      <c r="H502" s="9">
        <f t="shared" si="60"/>
        <v>0</v>
      </c>
      <c r="I502" s="9">
        <f t="shared" si="60"/>
        <v>118380.3</v>
      </c>
      <c r="J502" s="9">
        <f t="shared" si="60"/>
        <v>0</v>
      </c>
      <c r="K502" s="9">
        <f t="shared" si="60"/>
        <v>0</v>
      </c>
      <c r="L502" s="17">
        <f t="shared" si="60"/>
        <v>0</v>
      </c>
      <c r="M502" s="9">
        <f t="shared" si="60"/>
        <v>0</v>
      </c>
      <c r="N502" s="9">
        <f t="shared" si="60"/>
        <v>0</v>
      </c>
      <c r="O502" s="9">
        <f t="shared" si="60"/>
        <v>0</v>
      </c>
      <c r="P502" s="12" t="e">
        <f>L502-#REF!</f>
        <v>#REF!</v>
      </c>
      <c r="Q502" s="1" t="e">
        <f>P502-'ВЕРНАЯ на АВГУСТ'!P502</f>
        <v>#REF!</v>
      </c>
    </row>
    <row r="503" spans="1:17" ht="72">
      <c r="A503" s="268"/>
      <c r="B503" s="266"/>
      <c r="C503" s="9" t="s">
        <v>11</v>
      </c>
      <c r="D503" s="10">
        <f t="shared" si="55"/>
        <v>218574.3</v>
      </c>
      <c r="E503" s="9">
        <f t="shared" ref="E503:O503" si="61">E528+E534+E540+E546+E552+E558+E564+E588+E594+E600+E606+E618+E624+E654+E660+E673+E722+E810+E816+E822+E828</f>
        <v>0</v>
      </c>
      <c r="F503" s="9">
        <f t="shared" si="61"/>
        <v>0</v>
      </c>
      <c r="G503" s="9">
        <f t="shared" si="61"/>
        <v>0</v>
      </c>
      <c r="H503" s="9">
        <f t="shared" si="61"/>
        <v>200000</v>
      </c>
      <c r="I503" s="9">
        <f t="shared" si="61"/>
        <v>0</v>
      </c>
      <c r="J503" s="9">
        <f t="shared" si="61"/>
        <v>18574.300000000003</v>
      </c>
      <c r="K503" s="9">
        <f t="shared" si="61"/>
        <v>0</v>
      </c>
      <c r="L503" s="17">
        <f t="shared" si="61"/>
        <v>0</v>
      </c>
      <c r="M503" s="9">
        <f t="shared" si="61"/>
        <v>0</v>
      </c>
      <c r="N503" s="9">
        <f t="shared" si="61"/>
        <v>0</v>
      </c>
      <c r="O503" s="9">
        <f t="shared" si="61"/>
        <v>0</v>
      </c>
      <c r="P503" s="12" t="e">
        <f>L503-#REF!</f>
        <v>#REF!</v>
      </c>
      <c r="Q503" s="1" t="e">
        <f>P503-'ВЕРНАЯ на АВГУСТ'!P503</f>
        <v>#REF!</v>
      </c>
    </row>
    <row r="504" spans="1:17">
      <c r="A504" s="268"/>
      <c r="B504" s="266" t="s">
        <v>14</v>
      </c>
      <c r="C504" s="9" t="s">
        <v>6</v>
      </c>
      <c r="D504" s="10">
        <f t="shared" si="55"/>
        <v>2173.6999999999998</v>
      </c>
      <c r="E504" s="10">
        <f t="shared" ref="E504:O509" si="62">E565</f>
        <v>0</v>
      </c>
      <c r="F504" s="10">
        <f t="shared" si="62"/>
        <v>0</v>
      </c>
      <c r="G504" s="10">
        <f t="shared" si="62"/>
        <v>0</v>
      </c>
      <c r="H504" s="10">
        <f t="shared" si="62"/>
        <v>0</v>
      </c>
      <c r="I504" s="10">
        <f t="shared" si="62"/>
        <v>0</v>
      </c>
      <c r="J504" s="10">
        <f t="shared" si="62"/>
        <v>2173.6999999999998</v>
      </c>
      <c r="K504" s="10">
        <f t="shared" si="62"/>
        <v>0</v>
      </c>
      <c r="L504" s="15">
        <f t="shared" si="62"/>
        <v>0</v>
      </c>
      <c r="M504" s="10">
        <f t="shared" si="62"/>
        <v>0</v>
      </c>
      <c r="N504" s="10">
        <f t="shared" si="62"/>
        <v>0</v>
      </c>
      <c r="O504" s="10">
        <f t="shared" si="62"/>
        <v>0</v>
      </c>
      <c r="P504" s="12" t="e">
        <f>L504-#REF!</f>
        <v>#REF!</v>
      </c>
      <c r="Q504" s="1" t="e">
        <f>P504-'ВЕРНАЯ на АВГУСТ'!P504</f>
        <v>#REF!</v>
      </c>
    </row>
    <row r="505" spans="1:17">
      <c r="A505" s="268"/>
      <c r="B505" s="266"/>
      <c r="C505" s="9" t="s">
        <v>7</v>
      </c>
      <c r="D505" s="10">
        <f t="shared" si="55"/>
        <v>2173.6999999999998</v>
      </c>
      <c r="E505" s="10">
        <f t="shared" si="62"/>
        <v>0</v>
      </c>
      <c r="F505" s="10">
        <f t="shared" si="62"/>
        <v>0</v>
      </c>
      <c r="G505" s="10">
        <f t="shared" si="62"/>
        <v>0</v>
      </c>
      <c r="H505" s="10">
        <f t="shared" si="62"/>
        <v>0</v>
      </c>
      <c r="I505" s="10">
        <f t="shared" si="62"/>
        <v>0</v>
      </c>
      <c r="J505" s="10">
        <f t="shared" si="62"/>
        <v>2173.6999999999998</v>
      </c>
      <c r="K505" s="10">
        <f t="shared" si="62"/>
        <v>0</v>
      </c>
      <c r="L505" s="15">
        <f t="shared" si="62"/>
        <v>0</v>
      </c>
      <c r="M505" s="10">
        <f t="shared" si="62"/>
        <v>0</v>
      </c>
      <c r="N505" s="10">
        <f t="shared" si="62"/>
        <v>0</v>
      </c>
      <c r="O505" s="10">
        <f t="shared" si="62"/>
        <v>0</v>
      </c>
      <c r="P505" s="12" t="e">
        <f>L505-#REF!</f>
        <v>#REF!</v>
      </c>
      <c r="Q505" s="1" t="e">
        <f>P505-'ВЕРНАЯ на АВГУСТ'!P505</f>
        <v>#REF!</v>
      </c>
    </row>
    <row r="506" spans="1:17" ht="24">
      <c r="A506" s="268"/>
      <c r="B506" s="266"/>
      <c r="C506" s="9" t="s">
        <v>8</v>
      </c>
      <c r="D506" s="10">
        <f t="shared" si="55"/>
        <v>0</v>
      </c>
      <c r="E506" s="10">
        <f t="shared" si="62"/>
        <v>0</v>
      </c>
      <c r="F506" s="10">
        <f t="shared" si="62"/>
        <v>0</v>
      </c>
      <c r="G506" s="10">
        <f t="shared" si="62"/>
        <v>0</v>
      </c>
      <c r="H506" s="10">
        <f t="shared" si="62"/>
        <v>0</v>
      </c>
      <c r="I506" s="10">
        <f t="shared" si="62"/>
        <v>0</v>
      </c>
      <c r="J506" s="10">
        <f t="shared" si="62"/>
        <v>0</v>
      </c>
      <c r="K506" s="10">
        <f t="shared" si="62"/>
        <v>0</v>
      </c>
      <c r="L506" s="15">
        <f t="shared" si="62"/>
        <v>0</v>
      </c>
      <c r="M506" s="10">
        <f t="shared" si="62"/>
        <v>0</v>
      </c>
      <c r="N506" s="10">
        <f t="shared" si="62"/>
        <v>0</v>
      </c>
      <c r="O506" s="10">
        <f t="shared" si="62"/>
        <v>0</v>
      </c>
      <c r="P506" s="12" t="e">
        <f>L506-#REF!</f>
        <v>#REF!</v>
      </c>
      <c r="Q506" s="1" t="e">
        <f>P506-'ВЕРНАЯ на АВГУСТ'!P506</f>
        <v>#REF!</v>
      </c>
    </row>
    <row r="507" spans="1:17" ht="24">
      <c r="A507" s="268"/>
      <c r="B507" s="266"/>
      <c r="C507" s="9" t="s">
        <v>9</v>
      </c>
      <c r="D507" s="10">
        <f t="shared" si="55"/>
        <v>0</v>
      </c>
      <c r="E507" s="10">
        <f t="shared" si="62"/>
        <v>0</v>
      </c>
      <c r="F507" s="10">
        <f t="shared" si="62"/>
        <v>0</v>
      </c>
      <c r="G507" s="10">
        <f t="shared" si="62"/>
        <v>0</v>
      </c>
      <c r="H507" s="10">
        <f t="shared" si="62"/>
        <v>0</v>
      </c>
      <c r="I507" s="10">
        <f t="shared" si="62"/>
        <v>0</v>
      </c>
      <c r="J507" s="10">
        <f t="shared" si="62"/>
        <v>0</v>
      </c>
      <c r="K507" s="10">
        <f t="shared" si="62"/>
        <v>0</v>
      </c>
      <c r="L507" s="15">
        <f t="shared" si="62"/>
        <v>0</v>
      </c>
      <c r="M507" s="10">
        <f t="shared" si="62"/>
        <v>0</v>
      </c>
      <c r="N507" s="10">
        <f t="shared" si="62"/>
        <v>0</v>
      </c>
      <c r="O507" s="10">
        <f t="shared" si="62"/>
        <v>0</v>
      </c>
      <c r="P507" s="12" t="e">
        <f>L507-#REF!</f>
        <v>#REF!</v>
      </c>
      <c r="Q507" s="1" t="e">
        <f>P507-'ВЕРНАЯ на АВГУСТ'!P507</f>
        <v>#REF!</v>
      </c>
    </row>
    <row r="508" spans="1:17" ht="36">
      <c r="A508" s="268"/>
      <c r="B508" s="266"/>
      <c r="C508" s="9" t="s">
        <v>10</v>
      </c>
      <c r="D508" s="10">
        <f t="shared" si="55"/>
        <v>0</v>
      </c>
      <c r="E508" s="10">
        <f t="shared" si="62"/>
        <v>0</v>
      </c>
      <c r="F508" s="10">
        <f t="shared" si="62"/>
        <v>0</v>
      </c>
      <c r="G508" s="10">
        <f t="shared" si="62"/>
        <v>0</v>
      </c>
      <c r="H508" s="10">
        <f t="shared" si="62"/>
        <v>0</v>
      </c>
      <c r="I508" s="10">
        <f t="shared" si="62"/>
        <v>0</v>
      </c>
      <c r="J508" s="10">
        <f t="shared" si="62"/>
        <v>0</v>
      </c>
      <c r="K508" s="10">
        <f t="shared" si="62"/>
        <v>0</v>
      </c>
      <c r="L508" s="15">
        <f t="shared" si="62"/>
        <v>0</v>
      </c>
      <c r="M508" s="10">
        <f t="shared" si="62"/>
        <v>0</v>
      </c>
      <c r="N508" s="10">
        <f t="shared" si="62"/>
        <v>0</v>
      </c>
      <c r="O508" s="10">
        <f t="shared" si="62"/>
        <v>0</v>
      </c>
      <c r="P508" s="12" t="e">
        <f>L508-#REF!</f>
        <v>#REF!</v>
      </c>
      <c r="Q508" s="1" t="e">
        <f>P508-'ВЕРНАЯ на АВГУСТ'!P508</f>
        <v>#REF!</v>
      </c>
    </row>
    <row r="509" spans="1:17" hidden="1">
      <c r="A509" s="268"/>
      <c r="B509" s="9"/>
      <c r="C509" s="9"/>
      <c r="D509" s="10">
        <f t="shared" si="55"/>
        <v>0</v>
      </c>
      <c r="E509" s="10">
        <f t="shared" si="62"/>
        <v>0</v>
      </c>
      <c r="F509" s="10">
        <f t="shared" si="62"/>
        <v>0</v>
      </c>
      <c r="G509" s="10">
        <f t="shared" si="62"/>
        <v>0</v>
      </c>
      <c r="H509" s="10">
        <f t="shared" si="62"/>
        <v>0</v>
      </c>
      <c r="I509" s="10">
        <f t="shared" si="62"/>
        <v>0</v>
      </c>
      <c r="J509" s="10">
        <f t="shared" si="62"/>
        <v>0</v>
      </c>
      <c r="K509" s="10">
        <f t="shared" si="62"/>
        <v>0</v>
      </c>
      <c r="L509" s="15">
        <f t="shared" si="62"/>
        <v>0</v>
      </c>
      <c r="M509" s="10">
        <f t="shared" si="62"/>
        <v>0</v>
      </c>
      <c r="N509" s="10">
        <f t="shared" si="62"/>
        <v>0</v>
      </c>
      <c r="O509" s="10">
        <f t="shared" si="62"/>
        <v>0</v>
      </c>
      <c r="P509" s="12" t="e">
        <f>L509-#REF!</f>
        <v>#REF!</v>
      </c>
      <c r="Q509" s="1" t="e">
        <f>P509-'ВЕРНАЯ на АВГУСТ'!P509</f>
        <v>#REF!</v>
      </c>
    </row>
    <row r="510" spans="1:17">
      <c r="A510" s="268"/>
      <c r="B510" s="266" t="s">
        <v>15</v>
      </c>
      <c r="C510" s="9" t="s">
        <v>6</v>
      </c>
      <c r="D510" s="10">
        <f t="shared" si="55"/>
        <v>818629.5</v>
      </c>
      <c r="E510" s="10">
        <f t="shared" ref="E510:O515" si="63">E571+E577+E607+E632</f>
        <v>375684.5</v>
      </c>
      <c r="F510" s="10">
        <f t="shared" si="63"/>
        <v>290527.3</v>
      </c>
      <c r="G510" s="10">
        <f t="shared" si="63"/>
        <v>0</v>
      </c>
      <c r="H510" s="10">
        <f>H571+H577+H607+H632</f>
        <v>847.69999999999993</v>
      </c>
      <c r="I510" s="10">
        <f t="shared" si="63"/>
        <v>151570</v>
      </c>
      <c r="J510" s="10">
        <f t="shared" si="63"/>
        <v>0</v>
      </c>
      <c r="K510" s="10">
        <f t="shared" si="63"/>
        <v>0</v>
      </c>
      <c r="L510" s="15">
        <f t="shared" si="63"/>
        <v>0</v>
      </c>
      <c r="M510" s="10">
        <f t="shared" si="63"/>
        <v>0</v>
      </c>
      <c r="N510" s="10">
        <f t="shared" si="63"/>
        <v>0</v>
      </c>
      <c r="O510" s="10">
        <f t="shared" si="63"/>
        <v>0</v>
      </c>
      <c r="P510" s="12" t="e">
        <f>L510-#REF!</f>
        <v>#REF!</v>
      </c>
      <c r="Q510" s="1" t="e">
        <f>P510-'ВЕРНАЯ на АВГУСТ'!P510</f>
        <v>#REF!</v>
      </c>
    </row>
    <row r="511" spans="1:17">
      <c r="A511" s="268"/>
      <c r="B511" s="266"/>
      <c r="C511" s="9" t="s">
        <v>7</v>
      </c>
      <c r="D511" s="10">
        <f t="shared" si="55"/>
        <v>123946.4</v>
      </c>
      <c r="E511" s="10">
        <f t="shared" si="63"/>
        <v>75684.5</v>
      </c>
      <c r="F511" s="10">
        <f t="shared" si="63"/>
        <v>25844.2</v>
      </c>
      <c r="G511" s="10">
        <f t="shared" si="63"/>
        <v>0</v>
      </c>
      <c r="H511" s="10">
        <f t="shared" si="63"/>
        <v>847.69999999999993</v>
      </c>
      <c r="I511" s="10">
        <f t="shared" si="63"/>
        <v>21570</v>
      </c>
      <c r="J511" s="10">
        <f t="shared" si="63"/>
        <v>0</v>
      </c>
      <c r="K511" s="10">
        <f t="shared" si="63"/>
        <v>0</v>
      </c>
      <c r="L511" s="15">
        <f t="shared" si="63"/>
        <v>0</v>
      </c>
      <c r="M511" s="10">
        <f t="shared" si="63"/>
        <v>0</v>
      </c>
      <c r="N511" s="10">
        <f t="shared" si="63"/>
        <v>0</v>
      </c>
      <c r="O511" s="10">
        <f t="shared" si="63"/>
        <v>0</v>
      </c>
      <c r="P511" s="12" t="e">
        <f>L511-#REF!</f>
        <v>#REF!</v>
      </c>
      <c r="Q511" s="1" t="e">
        <f>P511-'ВЕРНАЯ на АВГУСТ'!P511</f>
        <v>#REF!</v>
      </c>
    </row>
    <row r="512" spans="1:17" ht="24">
      <c r="A512" s="268"/>
      <c r="B512" s="266"/>
      <c r="C512" s="9" t="s">
        <v>8</v>
      </c>
      <c r="D512" s="10">
        <f t="shared" si="55"/>
        <v>694683.1</v>
      </c>
      <c r="E512" s="10">
        <f t="shared" si="63"/>
        <v>300000</v>
      </c>
      <c r="F512" s="10">
        <f t="shared" si="63"/>
        <v>264683.09999999998</v>
      </c>
      <c r="G512" s="10">
        <f t="shared" si="63"/>
        <v>0</v>
      </c>
      <c r="H512" s="10">
        <f t="shared" si="63"/>
        <v>0</v>
      </c>
      <c r="I512" s="10">
        <f t="shared" si="63"/>
        <v>130000</v>
      </c>
      <c r="J512" s="10">
        <f t="shared" si="63"/>
        <v>0</v>
      </c>
      <c r="K512" s="10">
        <f t="shared" si="63"/>
        <v>0</v>
      </c>
      <c r="L512" s="15">
        <f t="shared" si="63"/>
        <v>0</v>
      </c>
      <c r="M512" s="10">
        <f t="shared" si="63"/>
        <v>0</v>
      </c>
      <c r="N512" s="10">
        <f t="shared" si="63"/>
        <v>0</v>
      </c>
      <c r="O512" s="10">
        <f t="shared" si="63"/>
        <v>0</v>
      </c>
      <c r="P512" s="12" t="e">
        <f>L512-#REF!</f>
        <v>#REF!</v>
      </c>
      <c r="Q512" s="1" t="e">
        <f>P512-'ВЕРНАЯ на АВГУСТ'!P512</f>
        <v>#REF!</v>
      </c>
    </row>
    <row r="513" spans="1:17" ht="24">
      <c r="A513" s="268"/>
      <c r="B513" s="266"/>
      <c r="C513" s="9" t="s">
        <v>9</v>
      </c>
      <c r="D513" s="10">
        <f t="shared" si="55"/>
        <v>0</v>
      </c>
      <c r="E513" s="10">
        <f t="shared" si="63"/>
        <v>0</v>
      </c>
      <c r="F513" s="10">
        <f t="shared" si="63"/>
        <v>0</v>
      </c>
      <c r="G513" s="10">
        <f t="shared" si="63"/>
        <v>0</v>
      </c>
      <c r="H513" s="10">
        <f t="shared" si="63"/>
        <v>0</v>
      </c>
      <c r="I513" s="10">
        <f t="shared" si="63"/>
        <v>0</v>
      </c>
      <c r="J513" s="10">
        <f t="shared" si="63"/>
        <v>0</v>
      </c>
      <c r="K513" s="10">
        <f t="shared" si="63"/>
        <v>0</v>
      </c>
      <c r="L513" s="15">
        <f t="shared" si="63"/>
        <v>0</v>
      </c>
      <c r="M513" s="10">
        <f t="shared" si="63"/>
        <v>0</v>
      </c>
      <c r="N513" s="10">
        <f t="shared" si="63"/>
        <v>0</v>
      </c>
      <c r="O513" s="10">
        <f t="shared" si="63"/>
        <v>0</v>
      </c>
      <c r="P513" s="12" t="e">
        <f>L513-#REF!</f>
        <v>#REF!</v>
      </c>
      <c r="Q513" s="1" t="e">
        <f>P513-'ВЕРНАЯ на АВГУСТ'!P513</f>
        <v>#REF!</v>
      </c>
    </row>
    <row r="514" spans="1:17" ht="36">
      <c r="A514" s="268"/>
      <c r="B514" s="266"/>
      <c r="C514" s="9" t="s">
        <v>10</v>
      </c>
      <c r="D514" s="10">
        <f t="shared" si="55"/>
        <v>0</v>
      </c>
      <c r="E514" s="10">
        <f t="shared" si="63"/>
        <v>0</v>
      </c>
      <c r="F514" s="10">
        <f t="shared" si="63"/>
        <v>0</v>
      </c>
      <c r="G514" s="10">
        <f t="shared" si="63"/>
        <v>0</v>
      </c>
      <c r="H514" s="10">
        <f t="shared" si="63"/>
        <v>0</v>
      </c>
      <c r="I514" s="10">
        <f t="shared" si="63"/>
        <v>0</v>
      </c>
      <c r="J514" s="10">
        <f t="shared" si="63"/>
        <v>0</v>
      </c>
      <c r="K514" s="10">
        <f t="shared" si="63"/>
        <v>0</v>
      </c>
      <c r="L514" s="15">
        <f t="shared" si="63"/>
        <v>0</v>
      </c>
      <c r="M514" s="10">
        <f t="shared" si="63"/>
        <v>0</v>
      </c>
      <c r="N514" s="10">
        <f t="shared" si="63"/>
        <v>0</v>
      </c>
      <c r="O514" s="10">
        <f t="shared" si="63"/>
        <v>0</v>
      </c>
      <c r="P514" s="12" t="e">
        <f>L514-#REF!</f>
        <v>#REF!</v>
      </c>
      <c r="Q514" s="1" t="e">
        <f>P514-'ВЕРНАЯ на АВГУСТ'!P514</f>
        <v>#REF!</v>
      </c>
    </row>
    <row r="515" spans="1:17" hidden="1">
      <c r="A515" s="268"/>
      <c r="B515" s="9"/>
      <c r="C515" s="9"/>
      <c r="D515" s="10">
        <f t="shared" si="55"/>
        <v>0</v>
      </c>
      <c r="E515" s="10">
        <f t="shared" si="63"/>
        <v>0</v>
      </c>
      <c r="F515" s="10">
        <f t="shared" si="63"/>
        <v>0</v>
      </c>
      <c r="G515" s="10">
        <f t="shared" si="63"/>
        <v>0</v>
      </c>
      <c r="H515" s="10">
        <f t="shared" si="63"/>
        <v>0</v>
      </c>
      <c r="I515" s="10">
        <f t="shared" si="63"/>
        <v>0</v>
      </c>
      <c r="J515" s="10">
        <f t="shared" si="63"/>
        <v>0</v>
      </c>
      <c r="K515" s="10">
        <f t="shared" si="63"/>
        <v>0</v>
      </c>
      <c r="L515" s="15">
        <f t="shared" si="63"/>
        <v>0</v>
      </c>
      <c r="M515" s="10">
        <f t="shared" si="63"/>
        <v>0</v>
      </c>
      <c r="N515" s="10">
        <f t="shared" si="63"/>
        <v>0</v>
      </c>
      <c r="O515" s="10">
        <f t="shared" si="63"/>
        <v>0</v>
      </c>
      <c r="P515" s="12" t="e">
        <f>L515-#REF!</f>
        <v>#REF!</v>
      </c>
      <c r="Q515" s="1" t="e">
        <f>P515-'ВЕРНАЯ на АВГУСТ'!P515</f>
        <v>#REF!</v>
      </c>
    </row>
    <row r="516" spans="1:17" hidden="1">
      <c r="A516" s="268"/>
      <c r="B516" s="9"/>
      <c r="C516" s="9"/>
      <c r="D516" s="10">
        <f t="shared" si="55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  <c r="Q516" s="1" t="e">
        <f>P516-'ВЕРНАЯ на АВГУСТ'!P516</f>
        <v>#REF!</v>
      </c>
    </row>
    <row r="517" spans="1:17">
      <c r="A517" s="268"/>
      <c r="B517" s="266" t="s">
        <v>17</v>
      </c>
      <c r="C517" s="9" t="s">
        <v>6</v>
      </c>
      <c r="D517" s="10">
        <f t="shared" si="55"/>
        <v>2050339.7000000002</v>
      </c>
      <c r="E517" s="10">
        <f t="shared" ref="E517:O517" si="64">E638+E674+E680+E686+E692+E698+E724+E704</f>
        <v>0</v>
      </c>
      <c r="F517" s="10">
        <f t="shared" si="64"/>
        <v>0</v>
      </c>
      <c r="G517" s="10">
        <f t="shared" si="64"/>
        <v>0</v>
      </c>
      <c r="H517" s="10">
        <f t="shared" si="64"/>
        <v>0</v>
      </c>
      <c r="I517" s="10">
        <f t="shared" si="64"/>
        <v>0</v>
      </c>
      <c r="J517" s="10">
        <f t="shared" si="64"/>
        <v>56958.5</v>
      </c>
      <c r="K517" s="10">
        <f t="shared" si="64"/>
        <v>252271.30000000002</v>
      </c>
      <c r="L517" s="15">
        <f t="shared" si="64"/>
        <v>870493.8</v>
      </c>
      <c r="M517" s="10">
        <f t="shared" si="64"/>
        <v>870616.1</v>
      </c>
      <c r="N517" s="10">
        <f t="shared" si="64"/>
        <v>0</v>
      </c>
      <c r="O517" s="10">
        <f t="shared" si="64"/>
        <v>0</v>
      </c>
      <c r="P517" s="12" t="e">
        <f>L517-#REF!</f>
        <v>#REF!</v>
      </c>
      <c r="Q517" s="1" t="e">
        <f>P517-'ВЕРНАЯ на АВГУСТ'!P517</f>
        <v>#REF!</v>
      </c>
    </row>
    <row r="518" spans="1:17">
      <c r="A518" s="268"/>
      <c r="B518" s="266"/>
      <c r="C518" s="9" t="s">
        <v>7</v>
      </c>
      <c r="D518" s="10">
        <f t="shared" si="55"/>
        <v>529253.69999999995</v>
      </c>
      <c r="E518" s="10">
        <f t="shared" ref="E518:O518" si="65">E639+E675+E681+E687+E693+E699+E725+E705</f>
        <v>0</v>
      </c>
      <c r="F518" s="10">
        <f t="shared" si="65"/>
        <v>0</v>
      </c>
      <c r="G518" s="10">
        <f t="shared" si="65"/>
        <v>0</v>
      </c>
      <c r="H518" s="10">
        <f t="shared" si="65"/>
        <v>0</v>
      </c>
      <c r="I518" s="10">
        <f t="shared" si="65"/>
        <v>0</v>
      </c>
      <c r="J518" s="10">
        <f t="shared" si="65"/>
        <v>13005.5</v>
      </c>
      <c r="K518" s="10">
        <f t="shared" si="65"/>
        <v>62950.299999999996</v>
      </c>
      <c r="L518" s="15">
        <f t="shared" si="65"/>
        <v>336493.8</v>
      </c>
      <c r="M518" s="10">
        <f t="shared" si="65"/>
        <v>116804.1</v>
      </c>
      <c r="N518" s="10">
        <f t="shared" si="65"/>
        <v>0</v>
      </c>
      <c r="O518" s="10">
        <f t="shared" si="65"/>
        <v>0</v>
      </c>
      <c r="P518" s="12" t="e">
        <f>L518-#REF!</f>
        <v>#REF!</v>
      </c>
      <c r="Q518" s="1" t="e">
        <f>P518-'ВЕРНАЯ на АВГУСТ'!P518</f>
        <v>#REF!</v>
      </c>
    </row>
    <row r="519" spans="1:17" ht="24">
      <c r="A519" s="268"/>
      <c r="B519" s="266"/>
      <c r="C519" s="9" t="s">
        <v>8</v>
      </c>
      <c r="D519" s="10">
        <f t="shared" si="55"/>
        <v>1477133</v>
      </c>
      <c r="E519" s="10">
        <f t="shared" ref="E519:O519" si="66">E640+E676+E682+E688+E694+E700+E726+E706</f>
        <v>0</v>
      </c>
      <c r="F519" s="10">
        <f t="shared" si="66"/>
        <v>0</v>
      </c>
      <c r="G519" s="10">
        <f t="shared" si="66"/>
        <v>0</v>
      </c>
      <c r="H519" s="10">
        <f t="shared" si="66"/>
        <v>0</v>
      </c>
      <c r="I519" s="10">
        <f t="shared" si="66"/>
        <v>0</v>
      </c>
      <c r="J519" s="10">
        <f t="shared" si="66"/>
        <v>0</v>
      </c>
      <c r="K519" s="10">
        <f t="shared" si="66"/>
        <v>189321</v>
      </c>
      <c r="L519" s="15">
        <f t="shared" si="66"/>
        <v>534000</v>
      </c>
      <c r="M519" s="10">
        <f t="shared" si="66"/>
        <v>753812</v>
      </c>
      <c r="N519" s="10">
        <f t="shared" si="66"/>
        <v>0</v>
      </c>
      <c r="O519" s="10">
        <f t="shared" si="66"/>
        <v>0</v>
      </c>
      <c r="P519" s="12" t="e">
        <f>L519-#REF!</f>
        <v>#REF!</v>
      </c>
      <c r="Q519" s="1" t="e">
        <f>P519-'ВЕРНАЯ на АВГУСТ'!P519</f>
        <v>#REF!</v>
      </c>
    </row>
    <row r="520" spans="1:17" ht="24">
      <c r="A520" s="268"/>
      <c r="B520" s="266"/>
      <c r="C520" s="9" t="s">
        <v>9</v>
      </c>
      <c r="D520" s="10">
        <f t="shared" si="55"/>
        <v>0</v>
      </c>
      <c r="E520" s="10">
        <f t="shared" ref="E520:O520" si="67">E641+E677+E683+E689+E695+E701+E727+E707</f>
        <v>0</v>
      </c>
      <c r="F520" s="10">
        <f t="shared" si="67"/>
        <v>0</v>
      </c>
      <c r="G520" s="10">
        <f t="shared" si="67"/>
        <v>0</v>
      </c>
      <c r="H520" s="10">
        <f t="shared" si="67"/>
        <v>0</v>
      </c>
      <c r="I520" s="10">
        <f t="shared" si="67"/>
        <v>0</v>
      </c>
      <c r="J520" s="10">
        <f t="shared" si="67"/>
        <v>0</v>
      </c>
      <c r="K520" s="10">
        <f t="shared" si="67"/>
        <v>0</v>
      </c>
      <c r="L520" s="15">
        <f t="shared" si="67"/>
        <v>0</v>
      </c>
      <c r="M520" s="10">
        <f t="shared" si="67"/>
        <v>0</v>
      </c>
      <c r="N520" s="10">
        <f t="shared" si="67"/>
        <v>0</v>
      </c>
      <c r="O520" s="10">
        <f t="shared" si="67"/>
        <v>0</v>
      </c>
      <c r="P520" s="12" t="e">
        <f>L520-#REF!</f>
        <v>#REF!</v>
      </c>
      <c r="Q520" s="1" t="e">
        <f>P520-'ВЕРНАЯ на АВГУСТ'!P520</f>
        <v>#REF!</v>
      </c>
    </row>
    <row r="521" spans="1:17" ht="36">
      <c r="A521" s="268"/>
      <c r="B521" s="266"/>
      <c r="C521" s="9" t="s">
        <v>10</v>
      </c>
      <c r="D521" s="10">
        <f t="shared" si="55"/>
        <v>0</v>
      </c>
      <c r="E521" s="10">
        <f t="shared" ref="E521:O521" si="68">E642+E678+E684+E690+E696+E702+E728+E708</f>
        <v>0</v>
      </c>
      <c r="F521" s="10">
        <f t="shared" si="68"/>
        <v>0</v>
      </c>
      <c r="G521" s="10">
        <f t="shared" si="68"/>
        <v>0</v>
      </c>
      <c r="H521" s="10">
        <f t="shared" si="68"/>
        <v>0</v>
      </c>
      <c r="I521" s="10">
        <f t="shared" si="68"/>
        <v>0</v>
      </c>
      <c r="J521" s="10">
        <f t="shared" si="68"/>
        <v>0</v>
      </c>
      <c r="K521" s="10">
        <f t="shared" si="68"/>
        <v>0</v>
      </c>
      <c r="L521" s="15">
        <f t="shared" si="68"/>
        <v>0</v>
      </c>
      <c r="M521" s="10">
        <f t="shared" si="68"/>
        <v>0</v>
      </c>
      <c r="N521" s="10">
        <f t="shared" si="68"/>
        <v>0</v>
      </c>
      <c r="O521" s="10">
        <f t="shared" si="68"/>
        <v>0</v>
      </c>
      <c r="P521" s="12" t="e">
        <f>L521-#REF!</f>
        <v>#REF!</v>
      </c>
      <c r="Q521" s="1" t="e">
        <f>P521-'ВЕРНАЯ на АВГУСТ'!P521</f>
        <v>#REF!</v>
      </c>
    </row>
    <row r="522" spans="1:17" ht="72">
      <c r="A522" s="268"/>
      <c r="B522" s="266"/>
      <c r="C522" s="9" t="s">
        <v>11</v>
      </c>
      <c r="D522" s="10">
        <f t="shared" si="55"/>
        <v>43953</v>
      </c>
      <c r="E522" s="10">
        <f t="shared" ref="E522:O522" si="69">E648+E679+E685+E691+E697+E703+E729+E709</f>
        <v>0</v>
      </c>
      <c r="F522" s="10">
        <f t="shared" si="69"/>
        <v>0</v>
      </c>
      <c r="G522" s="10">
        <f t="shared" si="69"/>
        <v>0</v>
      </c>
      <c r="H522" s="10">
        <f t="shared" si="69"/>
        <v>0</v>
      </c>
      <c r="I522" s="10">
        <f t="shared" si="69"/>
        <v>0</v>
      </c>
      <c r="J522" s="10">
        <f t="shared" si="69"/>
        <v>43953</v>
      </c>
      <c r="K522" s="10">
        <f t="shared" si="69"/>
        <v>0</v>
      </c>
      <c r="L522" s="15">
        <f t="shared" si="69"/>
        <v>0</v>
      </c>
      <c r="M522" s="10">
        <f t="shared" si="69"/>
        <v>0</v>
      </c>
      <c r="N522" s="10">
        <f t="shared" si="69"/>
        <v>0</v>
      </c>
      <c r="O522" s="10">
        <f t="shared" si="69"/>
        <v>0</v>
      </c>
      <c r="P522" s="12" t="e">
        <f>L522-#REF!</f>
        <v>#REF!</v>
      </c>
      <c r="Q522" s="1" t="e">
        <f>P522-'ВЕРНАЯ на АВГУСТ'!P522</f>
        <v>#REF!</v>
      </c>
    </row>
    <row r="523" spans="1:17">
      <c r="A523" s="266" t="s">
        <v>78</v>
      </c>
      <c r="B523" s="266" t="s">
        <v>13</v>
      </c>
      <c r="C523" s="9" t="s">
        <v>6</v>
      </c>
      <c r="D523" s="20">
        <f t="shared" si="55"/>
        <v>202666.09999999998</v>
      </c>
      <c r="E523" s="10">
        <f>E524+E525+E526+E527+E528</f>
        <v>300</v>
      </c>
      <c r="F523" s="10">
        <f t="shared" ref="F523:O523" si="70">F524+F525+F526+F527+F528</f>
        <v>23098.3</v>
      </c>
      <c r="G523" s="10">
        <f t="shared" si="70"/>
        <v>1000</v>
      </c>
      <c r="H523" s="10">
        <f t="shared" si="70"/>
        <v>4820</v>
      </c>
      <c r="I523" s="10">
        <f t="shared" si="70"/>
        <v>388.6</v>
      </c>
      <c r="J523" s="10">
        <f t="shared" si="70"/>
        <v>43005.3</v>
      </c>
      <c r="K523" s="10">
        <f t="shared" si="70"/>
        <v>1758</v>
      </c>
      <c r="L523" s="20">
        <f t="shared" si="70"/>
        <v>72295.899999999994</v>
      </c>
      <c r="M523" s="10">
        <f t="shared" si="70"/>
        <v>52000</v>
      </c>
      <c r="N523" s="10">
        <f t="shared" si="70"/>
        <v>2000</v>
      </c>
      <c r="O523" s="10">
        <f t="shared" si="70"/>
        <v>2000</v>
      </c>
      <c r="P523" s="24" t="e">
        <f>L523-#REF!</f>
        <v>#REF!</v>
      </c>
      <c r="Q523" s="1" t="e">
        <f>P523-'ВЕРНАЯ на АВГУСТ'!P523</f>
        <v>#REF!</v>
      </c>
    </row>
    <row r="524" spans="1:17">
      <c r="A524" s="266"/>
      <c r="B524" s="266"/>
      <c r="C524" s="9" t="s">
        <v>7</v>
      </c>
      <c r="D524" s="20">
        <f t="shared" si="55"/>
        <v>192250.9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20">
        <f>85889-13593.1</f>
        <v>72295.899999999994</v>
      </c>
      <c r="M524" s="10">
        <f>2000+50000</f>
        <v>52000</v>
      </c>
      <c r="N524" s="10">
        <v>2000</v>
      </c>
      <c r="O524" s="10">
        <v>2000</v>
      </c>
      <c r="P524" s="24" t="e">
        <f>L524-#REF!</f>
        <v>#REF!</v>
      </c>
      <c r="Q524" s="1" t="e">
        <f>P524-'ВЕРНАЯ на АВГУСТ'!P524</f>
        <v>#REF!</v>
      </c>
    </row>
    <row r="525" spans="1:17" ht="24">
      <c r="A525" s="266"/>
      <c r="B525" s="266"/>
      <c r="C525" s="9" t="s">
        <v>8</v>
      </c>
      <c r="D525" s="10">
        <f t="shared" si="55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  <c r="Q525" s="1" t="e">
        <f>P525-'ВЕРНАЯ на АВГУСТ'!P525</f>
        <v>#REF!</v>
      </c>
    </row>
    <row r="526" spans="1:17" ht="24">
      <c r="A526" s="266"/>
      <c r="B526" s="266"/>
      <c r="C526" s="9" t="s">
        <v>9</v>
      </c>
      <c r="D526" s="10">
        <f t="shared" si="55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  <c r="Q526" s="1" t="e">
        <f>P526-'ВЕРНАЯ на АВГУСТ'!P526</f>
        <v>#REF!</v>
      </c>
    </row>
    <row r="527" spans="1:17" ht="36">
      <c r="A527" s="266"/>
      <c r="B527" s="266"/>
      <c r="C527" s="9" t="s">
        <v>10</v>
      </c>
      <c r="D527" s="10">
        <f t="shared" si="55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  <c r="Q527" s="1" t="e">
        <f>P527-'ВЕРНАЯ на АВГУСТ'!P527</f>
        <v>#REF!</v>
      </c>
    </row>
    <row r="528" spans="1:17" ht="72">
      <c r="A528" s="266"/>
      <c r="B528" s="266"/>
      <c r="C528" s="9" t="s">
        <v>11</v>
      </c>
      <c r="D528" s="10">
        <f t="shared" si="55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  <c r="Q528" s="1" t="e">
        <f>P528-'ВЕРНАЯ на АВГУСТ'!P528</f>
        <v>#REF!</v>
      </c>
    </row>
    <row r="529" spans="1:17">
      <c r="A529" s="266" t="s">
        <v>79</v>
      </c>
      <c r="B529" s="266" t="s">
        <v>13</v>
      </c>
      <c r="C529" s="9" t="s">
        <v>6</v>
      </c>
      <c r="D529" s="10">
        <f t="shared" si="55"/>
        <v>32392.5</v>
      </c>
      <c r="E529" s="10">
        <f>E530+E531+E532+E533+E534</f>
        <v>1400</v>
      </c>
      <c r="F529" s="10">
        <f t="shared" ref="F529:O529" si="71">F530+F531+F532+F533+F534</f>
        <v>800</v>
      </c>
      <c r="G529" s="10">
        <f t="shared" si="71"/>
        <v>5581.1</v>
      </c>
      <c r="H529" s="10">
        <f t="shared" si="71"/>
        <v>3617.6</v>
      </c>
      <c r="I529" s="10">
        <f t="shared" si="71"/>
        <v>0</v>
      </c>
      <c r="J529" s="10">
        <f t="shared" si="71"/>
        <v>3000</v>
      </c>
      <c r="K529" s="10">
        <f t="shared" si="71"/>
        <v>3220</v>
      </c>
      <c r="L529" s="15">
        <f t="shared" si="71"/>
        <v>3200</v>
      </c>
      <c r="M529" s="10">
        <f t="shared" si="71"/>
        <v>3298</v>
      </c>
      <c r="N529" s="10">
        <f t="shared" si="71"/>
        <v>4137.8999999999996</v>
      </c>
      <c r="O529" s="10">
        <f t="shared" si="71"/>
        <v>4137.8999999999996</v>
      </c>
      <c r="P529" s="12" t="e">
        <f>L529-#REF!</f>
        <v>#REF!</v>
      </c>
      <c r="Q529" s="1" t="e">
        <f>P529-'ВЕРНАЯ на АВГУСТ'!P529</f>
        <v>#REF!</v>
      </c>
    </row>
    <row r="530" spans="1:17">
      <c r="A530" s="266"/>
      <c r="B530" s="266"/>
      <c r="C530" s="9" t="s">
        <v>7</v>
      </c>
      <c r="D530" s="10">
        <f t="shared" si="55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  <c r="Q530" s="1" t="e">
        <f>P530-'ВЕРНАЯ на АВГУСТ'!P530</f>
        <v>#REF!</v>
      </c>
    </row>
    <row r="531" spans="1:17" ht="24">
      <c r="A531" s="266"/>
      <c r="B531" s="266"/>
      <c r="C531" s="9" t="s">
        <v>8</v>
      </c>
      <c r="D531" s="10">
        <f t="shared" si="55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  <c r="Q531" s="1" t="e">
        <f>P531-'ВЕРНАЯ на АВГУСТ'!P531</f>
        <v>#REF!</v>
      </c>
    </row>
    <row r="532" spans="1:17" ht="24">
      <c r="A532" s="266"/>
      <c r="B532" s="266"/>
      <c r="C532" s="9" t="s">
        <v>9</v>
      </c>
      <c r="D532" s="10">
        <f t="shared" si="55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  <c r="Q532" s="1" t="e">
        <f>P532-'ВЕРНАЯ на АВГУСТ'!P532</f>
        <v>#REF!</v>
      </c>
    </row>
    <row r="533" spans="1:17" ht="36">
      <c r="A533" s="266"/>
      <c r="B533" s="266"/>
      <c r="C533" s="9" t="s">
        <v>10</v>
      </c>
      <c r="D533" s="10">
        <f t="shared" si="55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  <c r="Q533" s="1" t="e">
        <f>P533-'ВЕРНАЯ на АВГУСТ'!P533</f>
        <v>#REF!</v>
      </c>
    </row>
    <row r="534" spans="1:17">
      <c r="A534" s="9"/>
      <c r="B534" s="9"/>
      <c r="C534" s="9"/>
      <c r="D534" s="10">
        <f t="shared" si="55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  <c r="Q534" s="1" t="e">
        <f>P534-'ВЕРНАЯ на АВГУСТ'!P534</f>
        <v>#REF!</v>
      </c>
    </row>
    <row r="535" spans="1:17">
      <c r="A535" s="266" t="s">
        <v>80</v>
      </c>
      <c r="B535" s="266" t="s">
        <v>13</v>
      </c>
      <c r="C535" s="9" t="s">
        <v>6</v>
      </c>
      <c r="D535" s="10">
        <f t="shared" si="55"/>
        <v>20816.7</v>
      </c>
      <c r="E535" s="10">
        <f>E536+E537+E538+E539+E540</f>
        <v>0</v>
      </c>
      <c r="F535" s="10">
        <f t="shared" ref="F535:O535" si="72">F536+F537+F538+F539+F540</f>
        <v>0</v>
      </c>
      <c r="G535" s="10">
        <f t="shared" si="72"/>
        <v>0</v>
      </c>
      <c r="H535" s="10">
        <f t="shared" si="72"/>
        <v>105</v>
      </c>
      <c r="I535" s="10">
        <f t="shared" si="72"/>
        <v>0</v>
      </c>
      <c r="J535" s="10">
        <f t="shared" si="72"/>
        <v>20500</v>
      </c>
      <c r="K535" s="10">
        <f t="shared" si="72"/>
        <v>211.7</v>
      </c>
      <c r="L535" s="15">
        <f t="shared" si="72"/>
        <v>0</v>
      </c>
      <c r="M535" s="10">
        <f t="shared" si="72"/>
        <v>0</v>
      </c>
      <c r="N535" s="10">
        <f t="shared" si="72"/>
        <v>0</v>
      </c>
      <c r="O535" s="10">
        <f t="shared" si="72"/>
        <v>0</v>
      </c>
      <c r="P535" s="12" t="e">
        <f>L535-#REF!</f>
        <v>#REF!</v>
      </c>
      <c r="Q535" s="1" t="e">
        <f>P535-'ВЕРНАЯ на АВГУСТ'!P535</f>
        <v>#REF!</v>
      </c>
    </row>
    <row r="536" spans="1:17">
      <c r="A536" s="266"/>
      <c r="B536" s="266"/>
      <c r="C536" s="9" t="s">
        <v>7</v>
      </c>
      <c r="D536" s="10">
        <f t="shared" si="55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  <c r="Q536" s="1" t="e">
        <f>P536-'ВЕРНАЯ на АВГУСТ'!P536</f>
        <v>#REF!</v>
      </c>
    </row>
    <row r="537" spans="1:17" ht="24">
      <c r="A537" s="266"/>
      <c r="B537" s="266"/>
      <c r="C537" s="9" t="s">
        <v>8</v>
      </c>
      <c r="D537" s="10">
        <f t="shared" si="55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  <c r="Q537" s="1" t="e">
        <f>P537-'ВЕРНАЯ на АВГУСТ'!P537</f>
        <v>#REF!</v>
      </c>
    </row>
    <row r="538" spans="1:17" ht="24">
      <c r="A538" s="266"/>
      <c r="B538" s="266"/>
      <c r="C538" s="9" t="s">
        <v>9</v>
      </c>
      <c r="D538" s="10">
        <f t="shared" si="55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  <c r="Q538" s="1" t="e">
        <f>P538-'ВЕРНАЯ на АВГУСТ'!P538</f>
        <v>#REF!</v>
      </c>
    </row>
    <row r="539" spans="1:17" ht="36">
      <c r="A539" s="266"/>
      <c r="B539" s="266"/>
      <c r="C539" s="9" t="s">
        <v>10</v>
      </c>
      <c r="D539" s="10">
        <f t="shared" si="55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  <c r="Q539" s="1" t="e">
        <f>P539-'ВЕРНАЯ на АВГУСТ'!P539</f>
        <v>#REF!</v>
      </c>
    </row>
    <row r="540" spans="1:17">
      <c r="A540" s="9"/>
      <c r="B540" s="9"/>
      <c r="C540" s="9"/>
      <c r="D540" s="10">
        <f t="shared" si="55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  <c r="Q540" s="1" t="e">
        <f>P540-'ВЕРНАЯ на АВГУСТ'!P540</f>
        <v>#REF!</v>
      </c>
    </row>
    <row r="541" spans="1:17">
      <c r="A541" s="266" t="s">
        <v>81</v>
      </c>
      <c r="B541" s="266" t="s">
        <v>13</v>
      </c>
      <c r="C541" s="9" t="s">
        <v>6</v>
      </c>
      <c r="D541" s="20">
        <f t="shared" si="55"/>
        <v>36405.600000000006</v>
      </c>
      <c r="E541" s="10">
        <f>E542+E543+E544+E545+E546</f>
        <v>1375</v>
      </c>
      <c r="F541" s="10">
        <f t="shared" ref="F541:O541" si="73">F542+F543+F544+F545+F546</f>
        <v>1049.7</v>
      </c>
      <c r="G541" s="10">
        <f t="shared" si="73"/>
        <v>390.2</v>
      </c>
      <c r="H541" s="10">
        <f t="shared" si="73"/>
        <v>1271.5999999999999</v>
      </c>
      <c r="I541" s="10">
        <f t="shared" si="73"/>
        <v>917.7</v>
      </c>
      <c r="J541" s="10">
        <f t="shared" si="73"/>
        <v>18343.800000000003</v>
      </c>
      <c r="K541" s="10">
        <f t="shared" si="73"/>
        <v>2157.6</v>
      </c>
      <c r="L541" s="20">
        <f t="shared" si="73"/>
        <v>2700</v>
      </c>
      <c r="M541" s="10">
        <f t="shared" si="73"/>
        <v>3000</v>
      </c>
      <c r="N541" s="10">
        <f t="shared" si="73"/>
        <v>2600</v>
      </c>
      <c r="O541" s="10">
        <f t="shared" si="73"/>
        <v>2600</v>
      </c>
      <c r="P541" s="24" t="e">
        <f>L541-#REF!</f>
        <v>#REF!</v>
      </c>
      <c r="Q541" s="1" t="e">
        <f>P541-'ВЕРНАЯ на АВГУСТ'!P541</f>
        <v>#REF!</v>
      </c>
    </row>
    <row r="542" spans="1:17">
      <c r="A542" s="266"/>
      <c r="B542" s="266"/>
      <c r="C542" s="9" t="s">
        <v>7</v>
      </c>
      <c r="D542" s="20">
        <f t="shared" si="55"/>
        <v>28246.5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20">
        <f>3000-300</f>
        <v>2700</v>
      </c>
      <c r="M542" s="10">
        <v>3000</v>
      </c>
      <c r="N542" s="10">
        <v>2600</v>
      </c>
      <c r="O542" s="10">
        <v>2600</v>
      </c>
      <c r="P542" s="24" t="e">
        <f>L542-#REF!</f>
        <v>#REF!</v>
      </c>
      <c r="Q542" s="1" t="e">
        <f>P542-'ВЕРНАЯ на АВГУСТ'!P542</f>
        <v>#REF!</v>
      </c>
    </row>
    <row r="543" spans="1:17" ht="24">
      <c r="A543" s="266"/>
      <c r="B543" s="266"/>
      <c r="C543" s="9" t="s">
        <v>8</v>
      </c>
      <c r="D543" s="10">
        <f t="shared" si="55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  <c r="Q543" s="1" t="e">
        <f>P543-'ВЕРНАЯ на АВГУСТ'!P543</f>
        <v>#REF!</v>
      </c>
    </row>
    <row r="544" spans="1:17" ht="24">
      <c r="A544" s="266"/>
      <c r="B544" s="266"/>
      <c r="C544" s="9" t="s">
        <v>9</v>
      </c>
      <c r="D544" s="10">
        <f t="shared" si="55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  <c r="Q544" s="1" t="e">
        <f>P544-'ВЕРНАЯ на АВГУСТ'!P544</f>
        <v>#REF!</v>
      </c>
    </row>
    <row r="545" spans="1:17" ht="36">
      <c r="A545" s="266"/>
      <c r="B545" s="266"/>
      <c r="C545" s="9" t="s">
        <v>10</v>
      </c>
      <c r="D545" s="10">
        <f t="shared" si="55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  <c r="Q545" s="1" t="e">
        <f>P545-'ВЕРНАЯ на АВГУСТ'!P545</f>
        <v>#REF!</v>
      </c>
    </row>
    <row r="546" spans="1:17" ht="72">
      <c r="A546" s="266"/>
      <c r="B546" s="266"/>
      <c r="C546" s="9" t="s">
        <v>11</v>
      </c>
      <c r="D546" s="10">
        <f t="shared" si="55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  <c r="Q546" s="1" t="e">
        <f>P546-'ВЕРНАЯ на АВГУСТ'!P546</f>
        <v>#REF!</v>
      </c>
    </row>
    <row r="547" spans="1:17">
      <c r="A547" s="266" t="s">
        <v>82</v>
      </c>
      <c r="B547" s="266" t="s">
        <v>13</v>
      </c>
      <c r="C547" s="9" t="s">
        <v>6</v>
      </c>
      <c r="D547" s="20">
        <f t="shared" si="55"/>
        <v>183375.3</v>
      </c>
      <c r="E547" s="10">
        <f>SUM(E548:E551)</f>
        <v>937.7</v>
      </c>
      <c r="F547" s="10">
        <f t="shared" ref="F547:O547" si="74">SUM(F548:F551)</f>
        <v>3439.8</v>
      </c>
      <c r="G547" s="10">
        <f t="shared" si="74"/>
        <v>1731</v>
      </c>
      <c r="H547" s="10">
        <f t="shared" si="74"/>
        <v>1035.8</v>
      </c>
      <c r="I547" s="10">
        <f t="shared" si="74"/>
        <v>13544.2</v>
      </c>
      <c r="J547" s="10">
        <f t="shared" si="74"/>
        <v>27601.4</v>
      </c>
      <c r="K547" s="10">
        <f t="shared" si="74"/>
        <v>7752.5</v>
      </c>
      <c r="L547" s="20">
        <f t="shared" si="74"/>
        <v>29060.799999999999</v>
      </c>
      <c r="M547" s="10">
        <f t="shared" si="74"/>
        <v>31937.3</v>
      </c>
      <c r="N547" s="10">
        <f t="shared" si="74"/>
        <v>33167.4</v>
      </c>
      <c r="O547" s="10">
        <f t="shared" si="74"/>
        <v>33167.4</v>
      </c>
      <c r="P547" s="24" t="e">
        <f>L547-#REF!</f>
        <v>#REF!</v>
      </c>
      <c r="Q547" s="1" t="e">
        <f>P547-'ВЕРНАЯ на АВГУСТ'!P547</f>
        <v>#REF!</v>
      </c>
    </row>
    <row r="548" spans="1:17">
      <c r="A548" s="266"/>
      <c r="B548" s="266"/>
      <c r="C548" s="9" t="s">
        <v>7</v>
      </c>
      <c r="D548" s="20">
        <f t="shared" si="55"/>
        <v>183375.3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20">
        <f>31825.3-2764.5</f>
        <v>29060.799999999999</v>
      </c>
      <c r="M548" s="10">
        <v>31937.3</v>
      </c>
      <c r="N548" s="10">
        <v>33167.4</v>
      </c>
      <c r="O548" s="10">
        <v>33167.4</v>
      </c>
      <c r="P548" s="24" t="e">
        <f>L548-#REF!</f>
        <v>#REF!</v>
      </c>
      <c r="Q548" s="1" t="e">
        <f>P548-'ВЕРНАЯ на АВГУСТ'!P548</f>
        <v>#REF!</v>
      </c>
    </row>
    <row r="549" spans="1:17" ht="24">
      <c r="A549" s="266"/>
      <c r="B549" s="266"/>
      <c r="C549" s="9" t="s">
        <v>8</v>
      </c>
      <c r="D549" s="10">
        <f t="shared" si="55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  <c r="Q549" s="1" t="e">
        <f>P549-'ВЕРНАЯ на АВГУСТ'!P549</f>
        <v>#REF!</v>
      </c>
    </row>
    <row r="550" spans="1:17" ht="24">
      <c r="A550" s="266"/>
      <c r="B550" s="266"/>
      <c r="C550" s="9" t="s">
        <v>9</v>
      </c>
      <c r="D550" s="10">
        <f t="shared" si="55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  <c r="Q550" s="1" t="e">
        <f>P550-'ВЕРНАЯ на АВГУСТ'!P550</f>
        <v>#REF!</v>
      </c>
    </row>
    <row r="551" spans="1:17" ht="36">
      <c r="A551" s="266"/>
      <c r="B551" s="266"/>
      <c r="C551" s="9" t="s">
        <v>10</v>
      </c>
      <c r="D551" s="10">
        <f t="shared" si="55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  <c r="Q551" s="1" t="e">
        <f>P551-'ВЕРНАЯ на АВГУСТ'!P551</f>
        <v>#REF!</v>
      </c>
    </row>
    <row r="552" spans="1:17" hidden="1">
      <c r="A552" s="9"/>
      <c r="B552" s="9"/>
      <c r="C552" s="9"/>
      <c r="D552" s="10">
        <f t="shared" si="55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  <c r="Q552" s="1" t="e">
        <f>P552-'ВЕРНАЯ на АВГУСТ'!P552</f>
        <v>#REF!</v>
      </c>
    </row>
    <row r="553" spans="1:17">
      <c r="A553" s="266" t="s">
        <v>83</v>
      </c>
      <c r="B553" s="266" t="s">
        <v>13</v>
      </c>
      <c r="C553" s="9" t="s">
        <v>6</v>
      </c>
      <c r="D553" s="20">
        <f t="shared" si="55"/>
        <v>39237.9</v>
      </c>
      <c r="E553" s="10">
        <f>E554+E555+E556+E557+E558</f>
        <v>32.799999999999997</v>
      </c>
      <c r="F553" s="10">
        <f t="shared" ref="F553:O553" si="75">F554+F555+F556+F557+F558</f>
        <v>5499.5</v>
      </c>
      <c r="G553" s="10">
        <f t="shared" si="75"/>
        <v>5873.7</v>
      </c>
      <c r="H553" s="10">
        <f t="shared" si="75"/>
        <v>4039.4</v>
      </c>
      <c r="I553" s="10">
        <f t="shared" si="75"/>
        <v>2500</v>
      </c>
      <c r="J553" s="10">
        <f t="shared" si="75"/>
        <v>7311.5</v>
      </c>
      <c r="K553" s="10">
        <f t="shared" si="75"/>
        <v>3861</v>
      </c>
      <c r="L553" s="20">
        <f t="shared" si="75"/>
        <v>2900</v>
      </c>
      <c r="M553" s="10">
        <f t="shared" si="75"/>
        <v>3520</v>
      </c>
      <c r="N553" s="10">
        <f t="shared" si="75"/>
        <v>1850</v>
      </c>
      <c r="O553" s="10">
        <f t="shared" si="75"/>
        <v>1850</v>
      </c>
      <c r="P553" s="24" t="e">
        <f>L553-#REF!</f>
        <v>#REF!</v>
      </c>
      <c r="Q553" s="1" t="e">
        <f>P553-'ВЕРНАЯ на АВГУСТ'!P553</f>
        <v>#REF!</v>
      </c>
    </row>
    <row r="554" spans="1:17">
      <c r="A554" s="266"/>
      <c r="B554" s="266"/>
      <c r="C554" s="9" t="s">
        <v>7</v>
      </c>
      <c r="D554" s="20">
        <f t="shared" si="55"/>
        <v>39237.9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20">
        <f>3180-280</f>
        <v>2900</v>
      </c>
      <c r="M554" s="10">
        <v>3520</v>
      </c>
      <c r="N554" s="10">
        <v>1850</v>
      </c>
      <c r="O554" s="10">
        <v>1850</v>
      </c>
      <c r="P554" s="24" t="e">
        <f>L554-#REF!</f>
        <v>#REF!</v>
      </c>
      <c r="Q554" s="1" t="e">
        <f>P554-'ВЕРНАЯ на АВГУСТ'!P554</f>
        <v>#REF!</v>
      </c>
    </row>
    <row r="555" spans="1:17" ht="24">
      <c r="A555" s="266"/>
      <c r="B555" s="266"/>
      <c r="C555" s="9" t="s">
        <v>8</v>
      </c>
      <c r="D555" s="10">
        <f t="shared" si="55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  <c r="Q555" s="1" t="e">
        <f>P555-'ВЕРНАЯ на АВГУСТ'!P555</f>
        <v>#REF!</v>
      </c>
    </row>
    <row r="556" spans="1:17" ht="24">
      <c r="A556" s="266"/>
      <c r="B556" s="266"/>
      <c r="C556" s="9" t="s">
        <v>9</v>
      </c>
      <c r="D556" s="10">
        <f t="shared" si="55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  <c r="Q556" s="1" t="e">
        <f>P556-'ВЕРНАЯ на АВГУСТ'!P556</f>
        <v>#REF!</v>
      </c>
    </row>
    <row r="557" spans="1:17" ht="36">
      <c r="A557" s="266"/>
      <c r="B557" s="266"/>
      <c r="C557" s="9" t="s">
        <v>10</v>
      </c>
      <c r="D557" s="10">
        <f t="shared" si="55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  <c r="Q557" s="1" t="e">
        <f>P557-'ВЕРНАЯ на АВГУСТ'!P557</f>
        <v>#REF!</v>
      </c>
    </row>
    <row r="558" spans="1:17">
      <c r="A558" s="9"/>
      <c r="B558" s="9"/>
      <c r="C558" s="9"/>
      <c r="D558" s="10">
        <f t="shared" si="55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  <c r="Q558" s="1" t="e">
        <f>P558-'ВЕРНАЯ на АВГУСТ'!P558</f>
        <v>#REF!</v>
      </c>
    </row>
    <row r="559" spans="1:17">
      <c r="A559" s="266" t="s">
        <v>84</v>
      </c>
      <c r="B559" s="266" t="s">
        <v>13</v>
      </c>
      <c r="C559" s="9" t="s">
        <v>6</v>
      </c>
      <c r="D559" s="10">
        <f t="shared" si="55"/>
        <v>524.5</v>
      </c>
      <c r="E559" s="10">
        <f>E560+E561+E562+E563+E564</f>
        <v>524.5</v>
      </c>
      <c r="F559" s="10">
        <f t="shared" ref="F559:O559" si="76">F560+F561+F562+F563+F564</f>
        <v>0</v>
      </c>
      <c r="G559" s="10">
        <f t="shared" si="76"/>
        <v>0</v>
      </c>
      <c r="H559" s="10">
        <f t="shared" si="76"/>
        <v>0</v>
      </c>
      <c r="I559" s="10">
        <f t="shared" si="76"/>
        <v>0</v>
      </c>
      <c r="J559" s="10">
        <f t="shared" si="76"/>
        <v>0</v>
      </c>
      <c r="K559" s="10">
        <f t="shared" si="76"/>
        <v>0</v>
      </c>
      <c r="L559" s="15">
        <f t="shared" si="76"/>
        <v>0</v>
      </c>
      <c r="M559" s="10">
        <f t="shared" si="76"/>
        <v>0</v>
      </c>
      <c r="N559" s="10">
        <f t="shared" si="76"/>
        <v>0</v>
      </c>
      <c r="O559" s="10">
        <f t="shared" si="76"/>
        <v>0</v>
      </c>
      <c r="P559" s="12" t="e">
        <f>L559-#REF!</f>
        <v>#REF!</v>
      </c>
      <c r="Q559" s="1" t="e">
        <f>P559-'ВЕРНАЯ на АВГУСТ'!P559</f>
        <v>#REF!</v>
      </c>
    </row>
    <row r="560" spans="1:17">
      <c r="A560" s="266"/>
      <c r="B560" s="266"/>
      <c r="C560" s="9" t="s">
        <v>7</v>
      </c>
      <c r="D560" s="10">
        <f t="shared" si="55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  <c r="Q560" s="1" t="e">
        <f>P560-'ВЕРНАЯ на АВГУСТ'!P560</f>
        <v>#REF!</v>
      </c>
    </row>
    <row r="561" spans="1:17" ht="24">
      <c r="A561" s="266"/>
      <c r="B561" s="266"/>
      <c r="C561" s="9" t="s">
        <v>8</v>
      </c>
      <c r="D561" s="10">
        <f t="shared" si="55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  <c r="Q561" s="1" t="e">
        <f>P561-'ВЕРНАЯ на АВГУСТ'!P561</f>
        <v>#REF!</v>
      </c>
    </row>
    <row r="562" spans="1:17" ht="24">
      <c r="A562" s="266"/>
      <c r="B562" s="266"/>
      <c r="C562" s="9" t="s">
        <v>9</v>
      </c>
      <c r="D562" s="10">
        <f t="shared" ref="D562:D625" si="77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  <c r="Q562" s="1" t="e">
        <f>P562-'ВЕРНАЯ на АВГУСТ'!P562</f>
        <v>#REF!</v>
      </c>
    </row>
    <row r="563" spans="1:17" ht="36">
      <c r="A563" s="266"/>
      <c r="B563" s="266"/>
      <c r="C563" s="9" t="s">
        <v>10</v>
      </c>
      <c r="D563" s="10">
        <f t="shared" si="77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  <c r="Q563" s="1" t="e">
        <f>P563-'ВЕРНАЯ на АВГУСТ'!P563</f>
        <v>#REF!</v>
      </c>
    </row>
    <row r="564" spans="1:17">
      <c r="A564" s="9"/>
      <c r="B564" s="9"/>
      <c r="C564" s="9"/>
      <c r="D564" s="10">
        <f t="shared" si="77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  <c r="Q564" s="1" t="e">
        <f>P564-'ВЕРНАЯ на АВГУСТ'!P564</f>
        <v>#REF!</v>
      </c>
    </row>
    <row r="565" spans="1:17">
      <c r="A565" s="266" t="s">
        <v>85</v>
      </c>
      <c r="B565" s="266" t="s">
        <v>14</v>
      </c>
      <c r="C565" s="9" t="s">
        <v>6</v>
      </c>
      <c r="D565" s="10">
        <f t="shared" si="77"/>
        <v>2173.6999999999998</v>
      </c>
      <c r="E565" s="10">
        <f>E566+E567+E568+E569+E570</f>
        <v>0</v>
      </c>
      <c r="F565" s="10">
        <f t="shared" ref="F565:O565" si="78">F566+F567+F568+F569+F570</f>
        <v>0</v>
      </c>
      <c r="G565" s="10">
        <f t="shared" si="78"/>
        <v>0</v>
      </c>
      <c r="H565" s="10">
        <f t="shared" si="78"/>
        <v>0</v>
      </c>
      <c r="I565" s="10">
        <f t="shared" si="78"/>
        <v>0</v>
      </c>
      <c r="J565" s="10">
        <f t="shared" si="78"/>
        <v>2173.6999999999998</v>
      </c>
      <c r="K565" s="10">
        <f t="shared" si="78"/>
        <v>0</v>
      </c>
      <c r="L565" s="15">
        <f t="shared" si="78"/>
        <v>0</v>
      </c>
      <c r="M565" s="10">
        <f t="shared" si="78"/>
        <v>0</v>
      </c>
      <c r="N565" s="10">
        <f t="shared" si="78"/>
        <v>0</v>
      </c>
      <c r="O565" s="10">
        <f t="shared" si="78"/>
        <v>0</v>
      </c>
      <c r="P565" s="12" t="e">
        <f>L565-#REF!</f>
        <v>#REF!</v>
      </c>
      <c r="Q565" s="1" t="e">
        <f>P565-'ВЕРНАЯ на АВГУСТ'!P565</f>
        <v>#REF!</v>
      </c>
    </row>
    <row r="566" spans="1:17">
      <c r="A566" s="266"/>
      <c r="B566" s="266"/>
      <c r="C566" s="9" t="s">
        <v>7</v>
      </c>
      <c r="D566" s="10">
        <f t="shared" si="77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  <c r="Q566" s="1" t="e">
        <f>P566-'ВЕРНАЯ на АВГУСТ'!P566</f>
        <v>#REF!</v>
      </c>
    </row>
    <row r="567" spans="1:17" ht="24">
      <c r="A567" s="266"/>
      <c r="B567" s="266"/>
      <c r="C567" s="9" t="s">
        <v>8</v>
      </c>
      <c r="D567" s="10">
        <f t="shared" si="77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  <c r="Q567" s="1" t="e">
        <f>P567-'ВЕРНАЯ на АВГУСТ'!P567</f>
        <v>#REF!</v>
      </c>
    </row>
    <row r="568" spans="1:17" ht="24">
      <c r="A568" s="266"/>
      <c r="B568" s="266"/>
      <c r="C568" s="9" t="s">
        <v>9</v>
      </c>
      <c r="D568" s="10">
        <f t="shared" si="77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  <c r="Q568" s="1" t="e">
        <f>P568-'ВЕРНАЯ на АВГУСТ'!P568</f>
        <v>#REF!</v>
      </c>
    </row>
    <row r="569" spans="1:17" ht="36">
      <c r="A569" s="266"/>
      <c r="B569" s="266"/>
      <c r="C569" s="9" t="s">
        <v>10</v>
      </c>
      <c r="D569" s="10">
        <f t="shared" si="77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  <c r="Q569" s="1" t="e">
        <f>P569-'ВЕРНАЯ на АВГУСТ'!P569</f>
        <v>#REF!</v>
      </c>
    </row>
    <row r="570" spans="1:17">
      <c r="A570" s="9"/>
      <c r="B570" s="9"/>
      <c r="C570" s="9"/>
      <c r="D570" s="10">
        <f t="shared" si="77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  <c r="Q570" s="1" t="e">
        <f>P570-'ВЕРНАЯ на АВГУСТ'!P570</f>
        <v>#REF!</v>
      </c>
    </row>
    <row r="571" spans="1:17">
      <c r="A571" s="266" t="s">
        <v>86</v>
      </c>
      <c r="B571" s="266" t="s">
        <v>87</v>
      </c>
      <c r="C571" s="9" t="s">
        <v>6</v>
      </c>
      <c r="D571" s="10">
        <f t="shared" si="77"/>
        <v>603611</v>
      </c>
      <c r="E571" s="10">
        <f>E572+E573+E574+E575+E576</f>
        <v>313083.7</v>
      </c>
      <c r="F571" s="10">
        <f t="shared" ref="F571:O571" si="79">F572+F573+F574+F575+F576</f>
        <v>290527.3</v>
      </c>
      <c r="G571" s="10">
        <f t="shared" si="79"/>
        <v>0</v>
      </c>
      <c r="H571" s="10">
        <f t="shared" si="79"/>
        <v>0</v>
      </c>
      <c r="I571" s="10">
        <f t="shared" si="79"/>
        <v>0</v>
      </c>
      <c r="J571" s="10">
        <f t="shared" si="79"/>
        <v>0</v>
      </c>
      <c r="K571" s="10">
        <f t="shared" si="79"/>
        <v>0</v>
      </c>
      <c r="L571" s="15">
        <f t="shared" si="79"/>
        <v>0</v>
      </c>
      <c r="M571" s="10">
        <f t="shared" si="79"/>
        <v>0</v>
      </c>
      <c r="N571" s="10">
        <f t="shared" si="79"/>
        <v>0</v>
      </c>
      <c r="O571" s="10">
        <f t="shared" si="79"/>
        <v>0</v>
      </c>
      <c r="P571" s="12" t="e">
        <f>L571-#REF!</f>
        <v>#REF!</v>
      </c>
      <c r="Q571" s="1" t="e">
        <f>P571-'ВЕРНАЯ на АВГУСТ'!P571</f>
        <v>#REF!</v>
      </c>
    </row>
    <row r="572" spans="1:17">
      <c r="A572" s="266"/>
      <c r="B572" s="266"/>
      <c r="C572" s="9" t="s">
        <v>7</v>
      </c>
      <c r="D572" s="10">
        <f t="shared" si="77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  <c r="Q572" s="1" t="e">
        <f>P572-'ВЕРНАЯ на АВГУСТ'!P572</f>
        <v>#REF!</v>
      </c>
    </row>
    <row r="573" spans="1:17" ht="24">
      <c r="A573" s="266"/>
      <c r="B573" s="266"/>
      <c r="C573" s="9" t="s">
        <v>8</v>
      </c>
      <c r="D573" s="10">
        <f t="shared" si="77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  <c r="Q573" s="1" t="e">
        <f>P573-'ВЕРНАЯ на АВГУСТ'!P573</f>
        <v>#REF!</v>
      </c>
    </row>
    <row r="574" spans="1:17" ht="24">
      <c r="A574" s="266"/>
      <c r="B574" s="266"/>
      <c r="C574" s="9" t="s">
        <v>9</v>
      </c>
      <c r="D574" s="10">
        <f t="shared" si="77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  <c r="Q574" s="1" t="e">
        <f>P574-'ВЕРНАЯ на АВГУСТ'!P574</f>
        <v>#REF!</v>
      </c>
    </row>
    <row r="575" spans="1:17" ht="36">
      <c r="A575" s="266"/>
      <c r="B575" s="266"/>
      <c r="C575" s="9" t="s">
        <v>10</v>
      </c>
      <c r="D575" s="10">
        <f t="shared" si="77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  <c r="Q575" s="1" t="e">
        <f>P575-'ВЕРНАЯ на АВГУСТ'!P575</f>
        <v>#REF!</v>
      </c>
    </row>
    <row r="576" spans="1:17">
      <c r="A576" s="9"/>
      <c r="B576" s="9"/>
      <c r="C576" s="9"/>
      <c r="D576" s="10">
        <f t="shared" si="77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  <c r="Q576" s="1" t="e">
        <f>P576-'ВЕРНАЯ на АВГУСТ'!P576</f>
        <v>#REF!</v>
      </c>
    </row>
    <row r="577" spans="1:17">
      <c r="A577" s="266" t="s">
        <v>88</v>
      </c>
      <c r="B577" s="266" t="s">
        <v>87</v>
      </c>
      <c r="C577" s="9" t="s">
        <v>6</v>
      </c>
      <c r="D577" s="10">
        <f t="shared" si="77"/>
        <v>62600.800000000003</v>
      </c>
      <c r="E577" s="10">
        <f>E578+E579+E580+E581+E582</f>
        <v>62600.800000000003</v>
      </c>
      <c r="F577" s="10">
        <f t="shared" ref="F577:O577" si="80">F578+F579+F580+F581+F582</f>
        <v>0</v>
      </c>
      <c r="G577" s="10">
        <f t="shared" si="80"/>
        <v>0</v>
      </c>
      <c r="H577" s="10">
        <f t="shared" si="80"/>
        <v>0</v>
      </c>
      <c r="I577" s="10">
        <f t="shared" si="80"/>
        <v>0</v>
      </c>
      <c r="J577" s="10">
        <f t="shared" si="80"/>
        <v>0</v>
      </c>
      <c r="K577" s="10">
        <f t="shared" si="80"/>
        <v>0</v>
      </c>
      <c r="L577" s="15">
        <f t="shared" si="80"/>
        <v>0</v>
      </c>
      <c r="M577" s="10">
        <f t="shared" si="80"/>
        <v>0</v>
      </c>
      <c r="N577" s="10">
        <f t="shared" si="80"/>
        <v>0</v>
      </c>
      <c r="O577" s="10">
        <f t="shared" si="80"/>
        <v>0</v>
      </c>
      <c r="P577" s="12" t="e">
        <f>L577-#REF!</f>
        <v>#REF!</v>
      </c>
      <c r="Q577" s="1" t="e">
        <f>P577-'ВЕРНАЯ на АВГУСТ'!P577</f>
        <v>#REF!</v>
      </c>
    </row>
    <row r="578" spans="1:17">
      <c r="A578" s="266"/>
      <c r="B578" s="266"/>
      <c r="C578" s="9" t="s">
        <v>7</v>
      </c>
      <c r="D578" s="10">
        <f t="shared" si="77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  <c r="Q578" s="1" t="e">
        <f>P578-'ВЕРНАЯ на АВГУСТ'!P578</f>
        <v>#REF!</v>
      </c>
    </row>
    <row r="579" spans="1:17" ht="24">
      <c r="A579" s="266"/>
      <c r="B579" s="266"/>
      <c r="C579" s="9" t="s">
        <v>8</v>
      </c>
      <c r="D579" s="10">
        <f t="shared" si="77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  <c r="Q579" s="1" t="e">
        <f>P579-'ВЕРНАЯ на АВГУСТ'!P579</f>
        <v>#REF!</v>
      </c>
    </row>
    <row r="580" spans="1:17" ht="24">
      <c r="A580" s="266"/>
      <c r="B580" s="266"/>
      <c r="C580" s="9" t="s">
        <v>9</v>
      </c>
      <c r="D580" s="10">
        <f t="shared" si="77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  <c r="Q580" s="1" t="e">
        <f>P580-'ВЕРНАЯ на АВГУСТ'!P580</f>
        <v>#REF!</v>
      </c>
    </row>
    <row r="581" spans="1:17" ht="36">
      <c r="A581" s="266"/>
      <c r="B581" s="266"/>
      <c r="C581" s="9" t="s">
        <v>10</v>
      </c>
      <c r="D581" s="10">
        <f t="shared" si="77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  <c r="Q581" s="1" t="e">
        <f>P581-'ВЕРНАЯ на АВГУСТ'!P581</f>
        <v>#REF!</v>
      </c>
    </row>
    <row r="582" spans="1:17">
      <c r="A582" s="9"/>
      <c r="B582" s="9"/>
      <c r="C582" s="9"/>
      <c r="D582" s="10">
        <f t="shared" si="77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  <c r="Q582" s="1" t="e">
        <f>P582-'ВЕРНАЯ на АВГУСТ'!P582</f>
        <v>#REF!</v>
      </c>
    </row>
    <row r="583" spans="1:17">
      <c r="A583" s="266" t="s">
        <v>89</v>
      </c>
      <c r="B583" s="266" t="s">
        <v>13</v>
      </c>
      <c r="C583" s="9" t="s">
        <v>6</v>
      </c>
      <c r="D583" s="10">
        <f t="shared" si="77"/>
        <v>21200</v>
      </c>
      <c r="E583" s="10">
        <f>E584+E585+E586+E587+E588</f>
        <v>21200</v>
      </c>
      <c r="F583" s="10">
        <f t="shared" ref="F583:O583" si="81">F584+F585+F586+F587+F588</f>
        <v>0</v>
      </c>
      <c r="G583" s="10">
        <f t="shared" si="81"/>
        <v>0</v>
      </c>
      <c r="H583" s="10">
        <f t="shared" si="81"/>
        <v>0</v>
      </c>
      <c r="I583" s="10">
        <f t="shared" si="81"/>
        <v>0</v>
      </c>
      <c r="J583" s="10">
        <f t="shared" si="81"/>
        <v>0</v>
      </c>
      <c r="K583" s="10">
        <f t="shared" si="81"/>
        <v>0</v>
      </c>
      <c r="L583" s="15">
        <f t="shared" si="81"/>
        <v>0</v>
      </c>
      <c r="M583" s="10">
        <f t="shared" si="81"/>
        <v>0</v>
      </c>
      <c r="N583" s="10">
        <f t="shared" si="81"/>
        <v>0</v>
      </c>
      <c r="O583" s="10">
        <f t="shared" si="81"/>
        <v>0</v>
      </c>
      <c r="P583" s="12" t="e">
        <f>L583-#REF!</f>
        <v>#REF!</v>
      </c>
      <c r="Q583" s="1" t="e">
        <f>P583-'ВЕРНАЯ на АВГУСТ'!P583</f>
        <v>#REF!</v>
      </c>
    </row>
    <row r="584" spans="1:17">
      <c r="A584" s="266"/>
      <c r="B584" s="266"/>
      <c r="C584" s="9" t="s">
        <v>7</v>
      </c>
      <c r="D584" s="10">
        <f t="shared" si="77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  <c r="Q584" s="1" t="e">
        <f>P584-'ВЕРНАЯ на АВГУСТ'!P584</f>
        <v>#REF!</v>
      </c>
    </row>
    <row r="585" spans="1:17" ht="24">
      <c r="A585" s="266"/>
      <c r="B585" s="266"/>
      <c r="C585" s="9" t="s">
        <v>8</v>
      </c>
      <c r="D585" s="10">
        <f t="shared" si="77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  <c r="Q585" s="1" t="e">
        <f>P585-'ВЕРНАЯ на АВГУСТ'!P585</f>
        <v>#REF!</v>
      </c>
    </row>
    <row r="586" spans="1:17" ht="24">
      <c r="A586" s="266"/>
      <c r="B586" s="266"/>
      <c r="C586" s="9" t="s">
        <v>9</v>
      </c>
      <c r="D586" s="10">
        <f t="shared" si="77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  <c r="Q586" s="1" t="e">
        <f>P586-'ВЕРНАЯ на АВГУСТ'!P586</f>
        <v>#REF!</v>
      </c>
    </row>
    <row r="587" spans="1:17" ht="36">
      <c r="A587" s="266"/>
      <c r="B587" s="266"/>
      <c r="C587" s="9" t="s">
        <v>10</v>
      </c>
      <c r="D587" s="10">
        <f t="shared" si="77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  <c r="Q587" s="1" t="e">
        <f>P587-'ВЕРНАЯ на АВГУСТ'!P587</f>
        <v>#REF!</v>
      </c>
    </row>
    <row r="588" spans="1:17">
      <c r="A588" s="9"/>
      <c r="B588" s="9"/>
      <c r="C588" s="9"/>
      <c r="D588" s="10">
        <f t="shared" si="77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  <c r="Q588" s="1" t="e">
        <f>P588-'ВЕРНАЯ на АВГУСТ'!P588</f>
        <v>#REF!</v>
      </c>
    </row>
    <row r="589" spans="1:17">
      <c r="A589" s="266" t="s">
        <v>90</v>
      </c>
      <c r="B589" s="266" t="s">
        <v>21</v>
      </c>
      <c r="C589" s="4" t="s">
        <v>6</v>
      </c>
      <c r="D589" s="10">
        <f t="shared" si="77"/>
        <v>305811</v>
      </c>
      <c r="E589" s="10">
        <f>E590+E591+E592+E593+E594</f>
        <v>0</v>
      </c>
      <c r="F589" s="10">
        <f t="shared" ref="F589:O589" si="82">F590+F591+F592+F593+F594</f>
        <v>0</v>
      </c>
      <c r="G589" s="10">
        <f t="shared" si="82"/>
        <v>0</v>
      </c>
      <c r="H589" s="10">
        <f t="shared" si="82"/>
        <v>49042</v>
      </c>
      <c r="I589" s="10">
        <f t="shared" si="82"/>
        <v>47678.799999999996</v>
      </c>
      <c r="J589" s="10">
        <f t="shared" si="82"/>
        <v>47678.799999999996</v>
      </c>
      <c r="K589" s="10">
        <f t="shared" si="82"/>
        <v>46921.9</v>
      </c>
      <c r="L589" s="15">
        <f t="shared" si="82"/>
        <v>40836.1</v>
      </c>
      <c r="M589" s="10">
        <f t="shared" si="82"/>
        <v>36826.699999999997</v>
      </c>
      <c r="N589" s="10">
        <f t="shared" si="82"/>
        <v>36826.699999999997</v>
      </c>
      <c r="O589" s="10">
        <f t="shared" si="82"/>
        <v>0</v>
      </c>
      <c r="P589" s="12" t="e">
        <f>L589-#REF!</f>
        <v>#REF!</v>
      </c>
      <c r="Q589" s="1" t="e">
        <f>P589-'ВЕРНАЯ на АВГУСТ'!P589</f>
        <v>#REF!</v>
      </c>
    </row>
    <row r="590" spans="1:17">
      <c r="A590" s="266"/>
      <c r="B590" s="266"/>
      <c r="C590" s="4" t="s">
        <v>7</v>
      </c>
      <c r="D590" s="10">
        <f t="shared" si="77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  <c r="Q590" s="1" t="e">
        <f>P590-'ВЕРНАЯ на АВГУСТ'!P590</f>
        <v>#REF!</v>
      </c>
    </row>
    <row r="591" spans="1:17" ht="24">
      <c r="A591" s="266"/>
      <c r="B591" s="266"/>
      <c r="C591" s="4" t="s">
        <v>8</v>
      </c>
      <c r="D591" s="10">
        <f t="shared" si="77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  <c r="Q591" s="1" t="e">
        <f>P591-'ВЕРНАЯ на АВГУСТ'!P591</f>
        <v>#REF!</v>
      </c>
    </row>
    <row r="592" spans="1:17" ht="24">
      <c r="A592" s="266"/>
      <c r="B592" s="266"/>
      <c r="C592" s="4" t="s">
        <v>9</v>
      </c>
      <c r="D592" s="10">
        <f t="shared" si="77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  <c r="Q592" s="1" t="e">
        <f>P592-'ВЕРНАЯ на АВГУСТ'!P592</f>
        <v>#REF!</v>
      </c>
    </row>
    <row r="593" spans="1:17" ht="36">
      <c r="A593" s="266"/>
      <c r="B593" s="266"/>
      <c r="C593" s="4" t="s">
        <v>10</v>
      </c>
      <c r="D593" s="10">
        <f t="shared" si="77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  <c r="Q593" s="1" t="e">
        <f>P593-'ВЕРНАЯ на АВГУСТ'!P593</f>
        <v>#REF!</v>
      </c>
    </row>
    <row r="594" spans="1:17">
      <c r="A594" s="9"/>
      <c r="B594" s="9"/>
      <c r="C594" s="4"/>
      <c r="D594" s="10">
        <f t="shared" si="77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  <c r="Q594" s="1" t="e">
        <f>P594-'ВЕРНАЯ на АВГУСТ'!P594</f>
        <v>#REF!</v>
      </c>
    </row>
    <row r="595" spans="1:17">
      <c r="A595" s="266" t="s">
        <v>91</v>
      </c>
      <c r="B595" s="266" t="s">
        <v>92</v>
      </c>
      <c r="C595" s="9" t="s">
        <v>6</v>
      </c>
      <c r="D595" s="10">
        <f t="shared" si="77"/>
        <v>618380.30000000005</v>
      </c>
      <c r="E595" s="10">
        <f>E596+E597+E598+E599+E600</f>
        <v>0</v>
      </c>
      <c r="F595" s="10">
        <f t="shared" ref="F595:O595" si="83">F596+F597+F598+F599+F600</f>
        <v>0</v>
      </c>
      <c r="G595" s="10">
        <f t="shared" si="83"/>
        <v>0</v>
      </c>
      <c r="H595" s="10">
        <f t="shared" si="83"/>
        <v>400000</v>
      </c>
      <c r="I595" s="10">
        <f t="shared" si="83"/>
        <v>218380.3</v>
      </c>
      <c r="J595" s="10">
        <f t="shared" si="83"/>
        <v>0</v>
      </c>
      <c r="K595" s="10">
        <f t="shared" si="83"/>
        <v>0</v>
      </c>
      <c r="L595" s="15">
        <f t="shared" si="83"/>
        <v>0</v>
      </c>
      <c r="M595" s="10">
        <f t="shared" si="83"/>
        <v>0</v>
      </c>
      <c r="N595" s="10">
        <f t="shared" si="83"/>
        <v>0</v>
      </c>
      <c r="O595" s="10">
        <f t="shared" si="83"/>
        <v>0</v>
      </c>
      <c r="P595" s="12" t="e">
        <f>L595-#REF!</f>
        <v>#REF!</v>
      </c>
      <c r="Q595" s="1" t="e">
        <f>P595-'ВЕРНАЯ на АВГУСТ'!P595</f>
        <v>#REF!</v>
      </c>
    </row>
    <row r="596" spans="1:17">
      <c r="A596" s="266"/>
      <c r="B596" s="266"/>
      <c r="C596" s="9" t="s">
        <v>7</v>
      </c>
      <c r="D596" s="10">
        <f t="shared" si="77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  <c r="Q596" s="1" t="e">
        <f>P596-'ВЕРНАЯ на АВГУСТ'!P596</f>
        <v>#REF!</v>
      </c>
    </row>
    <row r="597" spans="1:17" ht="24">
      <c r="A597" s="266"/>
      <c r="B597" s="266"/>
      <c r="C597" s="9" t="s">
        <v>8</v>
      </c>
      <c r="D597" s="10">
        <f t="shared" si="77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  <c r="Q597" s="1" t="e">
        <f>P597-'ВЕРНАЯ на АВГУСТ'!P597</f>
        <v>#REF!</v>
      </c>
    </row>
    <row r="598" spans="1:17" ht="24">
      <c r="A598" s="266"/>
      <c r="B598" s="266"/>
      <c r="C598" s="9" t="s">
        <v>9</v>
      </c>
      <c r="D598" s="10">
        <f t="shared" si="77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  <c r="Q598" s="1" t="e">
        <f>P598-'ВЕРНАЯ на АВГУСТ'!P598</f>
        <v>#REF!</v>
      </c>
    </row>
    <row r="599" spans="1:17" ht="36">
      <c r="A599" s="266"/>
      <c r="B599" s="266"/>
      <c r="C599" s="9" t="s">
        <v>10</v>
      </c>
      <c r="D599" s="10">
        <f t="shared" si="77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  <c r="Q599" s="1" t="e">
        <f>P599-'ВЕРНАЯ на АВГУСТ'!P599</f>
        <v>#REF!</v>
      </c>
    </row>
    <row r="600" spans="1:17" ht="72">
      <c r="A600" s="266"/>
      <c r="B600" s="266"/>
      <c r="C600" s="9" t="s">
        <v>11</v>
      </c>
      <c r="D600" s="10">
        <f t="shared" si="77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  <c r="Q600" s="1" t="e">
        <f>P600-'ВЕРНАЯ на АВГУСТ'!P600</f>
        <v>#REF!</v>
      </c>
    </row>
    <row r="601" spans="1:17">
      <c r="A601" s="266" t="s">
        <v>93</v>
      </c>
      <c r="B601" s="266" t="s">
        <v>94</v>
      </c>
      <c r="C601" s="9" t="s">
        <v>6</v>
      </c>
      <c r="D601" s="10">
        <f t="shared" si="77"/>
        <v>26329.200000000001</v>
      </c>
      <c r="E601" s="10">
        <f>E602+E603+E604+E605+E606</f>
        <v>0</v>
      </c>
      <c r="F601" s="10">
        <f t="shared" ref="F601:O601" si="84">F602+F603+F604+F605+F606</f>
        <v>0</v>
      </c>
      <c r="G601" s="10">
        <f t="shared" si="84"/>
        <v>0</v>
      </c>
      <c r="H601" s="10">
        <f t="shared" si="84"/>
        <v>26329.200000000001</v>
      </c>
      <c r="I601" s="10">
        <f t="shared" si="84"/>
        <v>0</v>
      </c>
      <c r="J601" s="10">
        <f t="shared" si="84"/>
        <v>0</v>
      </c>
      <c r="K601" s="10">
        <f t="shared" si="84"/>
        <v>0</v>
      </c>
      <c r="L601" s="15">
        <f t="shared" si="84"/>
        <v>0</v>
      </c>
      <c r="M601" s="10">
        <f t="shared" si="84"/>
        <v>0</v>
      </c>
      <c r="N601" s="10">
        <f t="shared" si="84"/>
        <v>0</v>
      </c>
      <c r="O601" s="10">
        <f t="shared" si="84"/>
        <v>0</v>
      </c>
      <c r="P601" s="12" t="e">
        <f>L601-#REF!</f>
        <v>#REF!</v>
      </c>
      <c r="Q601" s="1" t="e">
        <f>P601-'ВЕРНАЯ на АВГУСТ'!P601</f>
        <v>#REF!</v>
      </c>
    </row>
    <row r="602" spans="1:17">
      <c r="A602" s="266"/>
      <c r="B602" s="266"/>
      <c r="C602" s="9" t="s">
        <v>7</v>
      </c>
      <c r="D602" s="10">
        <f t="shared" si="77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  <c r="Q602" s="1" t="e">
        <f>P602-'ВЕРНАЯ на АВГУСТ'!P602</f>
        <v>#REF!</v>
      </c>
    </row>
    <row r="603" spans="1:17" ht="24">
      <c r="A603" s="266"/>
      <c r="B603" s="266"/>
      <c r="C603" s="9" t="s">
        <v>8</v>
      </c>
      <c r="D603" s="10">
        <f t="shared" si="77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  <c r="Q603" s="1" t="e">
        <f>P603-'ВЕРНАЯ на АВГУСТ'!P603</f>
        <v>#REF!</v>
      </c>
    </row>
    <row r="604" spans="1:17" ht="24">
      <c r="A604" s="266"/>
      <c r="B604" s="266"/>
      <c r="C604" s="9" t="s">
        <v>9</v>
      </c>
      <c r="D604" s="10">
        <f t="shared" si="77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  <c r="Q604" s="1" t="e">
        <f>P604-'ВЕРНАЯ на АВГУСТ'!P604</f>
        <v>#REF!</v>
      </c>
    </row>
    <row r="605" spans="1:17" ht="36">
      <c r="A605" s="266"/>
      <c r="B605" s="266"/>
      <c r="C605" s="9" t="s">
        <v>10</v>
      </c>
      <c r="D605" s="10">
        <f t="shared" si="77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  <c r="Q605" s="1" t="e">
        <f>P605-'ВЕРНАЯ на АВГУСТ'!P605</f>
        <v>#REF!</v>
      </c>
    </row>
    <row r="606" spans="1:17">
      <c r="A606" s="9"/>
      <c r="B606" s="9"/>
      <c r="C606" s="9"/>
      <c r="D606" s="10">
        <f t="shared" si="77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  <c r="Q606" s="1" t="e">
        <f>P606-'ВЕРНАЯ на АВГУСТ'!P606</f>
        <v>#REF!</v>
      </c>
    </row>
    <row r="607" spans="1:17">
      <c r="A607" s="266" t="s">
        <v>95</v>
      </c>
      <c r="B607" s="266" t="s">
        <v>15</v>
      </c>
      <c r="C607" s="9" t="s">
        <v>6</v>
      </c>
      <c r="D607" s="10">
        <f t="shared" si="77"/>
        <v>146594.79999999999</v>
      </c>
      <c r="E607" s="10">
        <f>E608+E609+E610+E611+E612</f>
        <v>0</v>
      </c>
      <c r="F607" s="10">
        <f t="shared" ref="F607:O607" si="85">F608+F609+F610+F611+F612</f>
        <v>0</v>
      </c>
      <c r="G607" s="10">
        <f t="shared" si="85"/>
        <v>0</v>
      </c>
      <c r="H607" s="10">
        <f t="shared" si="85"/>
        <v>524.79999999999995</v>
      </c>
      <c r="I607" s="10">
        <f t="shared" si="85"/>
        <v>146070</v>
      </c>
      <c r="J607" s="10">
        <f t="shared" si="85"/>
        <v>0</v>
      </c>
      <c r="K607" s="10">
        <f t="shared" si="85"/>
        <v>0</v>
      </c>
      <c r="L607" s="15">
        <f t="shared" si="85"/>
        <v>0</v>
      </c>
      <c r="M607" s="10">
        <f t="shared" si="85"/>
        <v>0</v>
      </c>
      <c r="N607" s="10">
        <f t="shared" si="85"/>
        <v>0</v>
      </c>
      <c r="O607" s="10">
        <f t="shared" si="85"/>
        <v>0</v>
      </c>
      <c r="P607" s="12" t="e">
        <f>L607-#REF!</f>
        <v>#REF!</v>
      </c>
      <c r="Q607" s="1" t="e">
        <f>P607-'ВЕРНАЯ на АВГУСТ'!P607</f>
        <v>#REF!</v>
      </c>
    </row>
    <row r="608" spans="1:17">
      <c r="A608" s="266"/>
      <c r="B608" s="266"/>
      <c r="C608" s="9" t="s">
        <v>7</v>
      </c>
      <c r="D608" s="10">
        <f t="shared" si="77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  <c r="Q608" s="1" t="e">
        <f>P608-'ВЕРНАЯ на АВГУСТ'!P608</f>
        <v>#REF!</v>
      </c>
    </row>
    <row r="609" spans="1:17" ht="24">
      <c r="A609" s="266"/>
      <c r="B609" s="266"/>
      <c r="C609" s="9" t="s">
        <v>8</v>
      </c>
      <c r="D609" s="10">
        <f t="shared" si="77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  <c r="Q609" s="1" t="e">
        <f>P609-'ВЕРНАЯ на АВГУСТ'!P609</f>
        <v>#REF!</v>
      </c>
    </row>
    <row r="610" spans="1:17" ht="24">
      <c r="A610" s="266"/>
      <c r="B610" s="266"/>
      <c r="C610" s="9" t="s">
        <v>9</v>
      </c>
      <c r="D610" s="10">
        <f t="shared" si="77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  <c r="Q610" s="1" t="e">
        <f>P610-'ВЕРНАЯ на АВГУСТ'!P610</f>
        <v>#REF!</v>
      </c>
    </row>
    <row r="611" spans="1:17" ht="36">
      <c r="A611" s="266"/>
      <c r="B611" s="266"/>
      <c r="C611" s="9" t="s">
        <v>10</v>
      </c>
      <c r="D611" s="10">
        <f t="shared" si="77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  <c r="Q611" s="1" t="e">
        <f>P611-'ВЕРНАЯ на АВГУСТ'!P611</f>
        <v>#REF!</v>
      </c>
    </row>
    <row r="612" spans="1:17">
      <c r="A612" s="9"/>
      <c r="B612" s="9"/>
      <c r="C612" s="9"/>
      <c r="D612" s="10">
        <f t="shared" si="77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  <c r="Q612" s="1" t="e">
        <f>P612-'ВЕРНАЯ на АВГУСТ'!P612</f>
        <v>#REF!</v>
      </c>
    </row>
    <row r="613" spans="1:17">
      <c r="A613" s="266" t="s">
        <v>96</v>
      </c>
      <c r="B613" s="266" t="s">
        <v>21</v>
      </c>
      <c r="C613" s="9" t="s">
        <v>6</v>
      </c>
      <c r="D613" s="10">
        <f t="shared" si="77"/>
        <v>352</v>
      </c>
      <c r="E613" s="10">
        <f>E614+E615+E616+E617+E618</f>
        <v>0</v>
      </c>
      <c r="F613" s="10">
        <f t="shared" ref="F613:O613" si="86">F614+F615+F616+F617+F618</f>
        <v>0</v>
      </c>
      <c r="G613" s="10">
        <f t="shared" si="86"/>
        <v>0</v>
      </c>
      <c r="H613" s="10">
        <f t="shared" si="86"/>
        <v>0</v>
      </c>
      <c r="I613" s="10">
        <f t="shared" si="86"/>
        <v>352</v>
      </c>
      <c r="J613" s="10">
        <f t="shared" si="86"/>
        <v>0</v>
      </c>
      <c r="K613" s="10">
        <f t="shared" si="86"/>
        <v>0</v>
      </c>
      <c r="L613" s="15">
        <f t="shared" si="86"/>
        <v>0</v>
      </c>
      <c r="M613" s="10">
        <f t="shared" si="86"/>
        <v>0</v>
      </c>
      <c r="N613" s="10">
        <f t="shared" si="86"/>
        <v>0</v>
      </c>
      <c r="O613" s="10">
        <f t="shared" si="86"/>
        <v>0</v>
      </c>
      <c r="P613" s="12" t="e">
        <f>L613-#REF!</f>
        <v>#REF!</v>
      </c>
      <c r="Q613" s="1" t="e">
        <f>P613-'ВЕРНАЯ на АВГУСТ'!P613</f>
        <v>#REF!</v>
      </c>
    </row>
    <row r="614" spans="1:17">
      <c r="A614" s="266"/>
      <c r="B614" s="266"/>
      <c r="C614" s="9" t="s">
        <v>7</v>
      </c>
      <c r="D614" s="10">
        <f t="shared" si="77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  <c r="Q614" s="1" t="e">
        <f>P614-'ВЕРНАЯ на АВГУСТ'!P614</f>
        <v>#REF!</v>
      </c>
    </row>
    <row r="615" spans="1:17" ht="24">
      <c r="A615" s="266"/>
      <c r="B615" s="266"/>
      <c r="C615" s="9" t="s">
        <v>8</v>
      </c>
      <c r="D615" s="10">
        <f t="shared" si="77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  <c r="Q615" s="1" t="e">
        <f>P615-'ВЕРНАЯ на АВГУСТ'!P615</f>
        <v>#REF!</v>
      </c>
    </row>
    <row r="616" spans="1:17" ht="24">
      <c r="A616" s="266"/>
      <c r="B616" s="266"/>
      <c r="C616" s="9" t="s">
        <v>9</v>
      </c>
      <c r="D616" s="10">
        <f t="shared" si="77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  <c r="Q616" s="1" t="e">
        <f>P616-'ВЕРНАЯ на АВГУСТ'!P616</f>
        <v>#REF!</v>
      </c>
    </row>
    <row r="617" spans="1:17" ht="36">
      <c r="A617" s="266"/>
      <c r="B617" s="266"/>
      <c r="C617" s="9" t="s">
        <v>10</v>
      </c>
      <c r="D617" s="10">
        <f t="shared" si="77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  <c r="Q617" s="1" t="e">
        <f>P617-'ВЕРНАЯ на АВГУСТ'!P617</f>
        <v>#REF!</v>
      </c>
    </row>
    <row r="618" spans="1:17">
      <c r="A618" s="9"/>
      <c r="B618" s="9"/>
      <c r="C618" s="9"/>
      <c r="D618" s="10">
        <f t="shared" si="77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  <c r="Q618" s="1" t="e">
        <f>P618-'ВЕРНАЯ на АВГУСТ'!P618</f>
        <v>#REF!</v>
      </c>
    </row>
    <row r="619" spans="1:17">
      <c r="A619" s="266" t="s">
        <v>97</v>
      </c>
      <c r="B619" s="266" t="s">
        <v>21</v>
      </c>
      <c r="C619" s="9" t="s">
        <v>6</v>
      </c>
      <c r="D619" s="10">
        <f t="shared" si="77"/>
        <v>2664.4</v>
      </c>
      <c r="E619" s="10">
        <f>E620+E621+E622+E623+E624</f>
        <v>0</v>
      </c>
      <c r="F619" s="10">
        <f t="shared" ref="F619:O619" si="87">F620+F621+F622+F623+F624</f>
        <v>0</v>
      </c>
      <c r="G619" s="10">
        <f t="shared" si="87"/>
        <v>0</v>
      </c>
      <c r="H619" s="10">
        <f t="shared" si="87"/>
        <v>0</v>
      </c>
      <c r="I619" s="10">
        <f t="shared" si="87"/>
        <v>2664.4</v>
      </c>
      <c r="J619" s="10">
        <f t="shared" si="87"/>
        <v>0</v>
      </c>
      <c r="K619" s="10">
        <f t="shared" si="87"/>
        <v>0</v>
      </c>
      <c r="L619" s="15">
        <f t="shared" si="87"/>
        <v>0</v>
      </c>
      <c r="M619" s="10">
        <f t="shared" si="87"/>
        <v>0</v>
      </c>
      <c r="N619" s="10">
        <f t="shared" si="87"/>
        <v>0</v>
      </c>
      <c r="O619" s="10">
        <f t="shared" si="87"/>
        <v>0</v>
      </c>
      <c r="P619" s="12" t="e">
        <f>L619-#REF!</f>
        <v>#REF!</v>
      </c>
      <c r="Q619" s="1" t="e">
        <f>P619-'ВЕРНАЯ на АВГУСТ'!P619</f>
        <v>#REF!</v>
      </c>
    </row>
    <row r="620" spans="1:17">
      <c r="A620" s="266"/>
      <c r="B620" s="266"/>
      <c r="C620" s="9" t="s">
        <v>7</v>
      </c>
      <c r="D620" s="10">
        <f t="shared" si="77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  <c r="Q620" s="1" t="e">
        <f>P620-'ВЕРНАЯ на АВГУСТ'!P620</f>
        <v>#REF!</v>
      </c>
    </row>
    <row r="621" spans="1:17" ht="24">
      <c r="A621" s="266"/>
      <c r="B621" s="266"/>
      <c r="C621" s="9" t="s">
        <v>8</v>
      </c>
      <c r="D621" s="10">
        <f t="shared" si="77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  <c r="Q621" s="1" t="e">
        <f>P621-'ВЕРНАЯ на АВГУСТ'!P621</f>
        <v>#REF!</v>
      </c>
    </row>
    <row r="622" spans="1:17" ht="24">
      <c r="A622" s="266"/>
      <c r="B622" s="266"/>
      <c r="C622" s="9" t="s">
        <v>9</v>
      </c>
      <c r="D622" s="10">
        <f t="shared" si="77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  <c r="Q622" s="1" t="e">
        <f>P622-'ВЕРНАЯ на АВГУСТ'!P622</f>
        <v>#REF!</v>
      </c>
    </row>
    <row r="623" spans="1:17" ht="36">
      <c r="A623" s="266"/>
      <c r="B623" s="266"/>
      <c r="C623" s="9" t="s">
        <v>10</v>
      </c>
      <c r="D623" s="10">
        <f t="shared" si="77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  <c r="Q623" s="1" t="e">
        <f>P623-'ВЕРНАЯ на АВГУСТ'!P623</f>
        <v>#REF!</v>
      </c>
    </row>
    <row r="624" spans="1:17">
      <c r="A624" s="9"/>
      <c r="B624" s="9"/>
      <c r="C624" s="9"/>
      <c r="D624" s="10">
        <f t="shared" si="77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  <c r="Q624" s="1" t="e">
        <f>P624-'ВЕРНАЯ на АВГУСТ'!P624</f>
        <v>#REF!</v>
      </c>
    </row>
    <row r="625" spans="1:17" ht="15" customHeight="1">
      <c r="A625" s="272" t="s">
        <v>98</v>
      </c>
      <c r="B625" s="266"/>
      <c r="C625" s="9" t="s">
        <v>6</v>
      </c>
      <c r="D625" s="20">
        <f t="shared" si="77"/>
        <v>307752.89999999997</v>
      </c>
      <c r="E625" s="10">
        <f t="shared" ref="E625:O629" si="88">E632+E638</f>
        <v>0</v>
      </c>
      <c r="F625" s="10">
        <f t="shared" si="88"/>
        <v>0</v>
      </c>
      <c r="G625" s="10">
        <f t="shared" si="88"/>
        <v>0</v>
      </c>
      <c r="H625" s="10">
        <f t="shared" si="88"/>
        <v>322.89999999999998</v>
      </c>
      <c r="I625" s="10">
        <f t="shared" si="88"/>
        <v>5500</v>
      </c>
      <c r="J625" s="10">
        <f t="shared" si="88"/>
        <v>4436.2</v>
      </c>
      <c r="K625" s="10">
        <f t="shared" si="88"/>
        <v>27000</v>
      </c>
      <c r="L625" s="20">
        <f>L632+L638+L643</f>
        <v>270493.8</v>
      </c>
      <c r="M625" s="10">
        <f t="shared" si="88"/>
        <v>0</v>
      </c>
      <c r="N625" s="10">
        <f t="shared" si="88"/>
        <v>0</v>
      </c>
      <c r="O625" s="10">
        <f t="shared" si="88"/>
        <v>0</v>
      </c>
      <c r="P625" s="12" t="e">
        <f>L625-#REF!</f>
        <v>#REF!</v>
      </c>
      <c r="Q625" s="1" t="e">
        <f>P625-'ВЕРНАЯ на АВГУСТ'!P625</f>
        <v>#REF!</v>
      </c>
    </row>
    <row r="626" spans="1:17">
      <c r="A626" s="273"/>
      <c r="B626" s="266"/>
      <c r="C626" s="9" t="s">
        <v>7</v>
      </c>
      <c r="D626" s="20">
        <f t="shared" ref="D626:D665" si="89">SUM(E626:O626)</f>
        <v>307752.89999999997</v>
      </c>
      <c r="E626" s="10">
        <f t="shared" si="88"/>
        <v>0</v>
      </c>
      <c r="F626" s="10">
        <f t="shared" si="88"/>
        <v>0</v>
      </c>
      <c r="G626" s="10">
        <f t="shared" si="88"/>
        <v>0</v>
      </c>
      <c r="H626" s="10">
        <f t="shared" si="88"/>
        <v>322.89999999999998</v>
      </c>
      <c r="I626" s="10">
        <f t="shared" si="88"/>
        <v>5500</v>
      </c>
      <c r="J626" s="10">
        <f t="shared" si="88"/>
        <v>4436.2</v>
      </c>
      <c r="K626" s="10">
        <f t="shared" si="88"/>
        <v>27000</v>
      </c>
      <c r="L626" s="20">
        <f t="shared" ref="L626:L629" si="90">L633+L639+L644</f>
        <v>270493.8</v>
      </c>
      <c r="M626" s="10">
        <f t="shared" si="88"/>
        <v>0</v>
      </c>
      <c r="N626" s="10">
        <f t="shared" si="88"/>
        <v>0</v>
      </c>
      <c r="O626" s="10">
        <f t="shared" si="88"/>
        <v>0</v>
      </c>
      <c r="P626" s="12" t="e">
        <f>L626-#REF!</f>
        <v>#REF!</v>
      </c>
      <c r="Q626" s="1" t="e">
        <f>P626-'ВЕРНАЯ на АВГУСТ'!P626</f>
        <v>#REF!</v>
      </c>
    </row>
    <row r="627" spans="1:17" ht="24">
      <c r="A627" s="273"/>
      <c r="B627" s="266"/>
      <c r="C627" s="9" t="s">
        <v>8</v>
      </c>
      <c r="D627" s="10">
        <f t="shared" si="89"/>
        <v>0</v>
      </c>
      <c r="E627" s="10">
        <f t="shared" si="88"/>
        <v>0</v>
      </c>
      <c r="F627" s="10">
        <f t="shared" si="88"/>
        <v>0</v>
      </c>
      <c r="G627" s="10">
        <f t="shared" si="88"/>
        <v>0</v>
      </c>
      <c r="H627" s="10">
        <f t="shared" si="88"/>
        <v>0</v>
      </c>
      <c r="I627" s="10">
        <f t="shared" si="88"/>
        <v>0</v>
      </c>
      <c r="J627" s="10">
        <f t="shared" si="88"/>
        <v>0</v>
      </c>
      <c r="K627" s="10">
        <f t="shared" si="88"/>
        <v>0</v>
      </c>
      <c r="L627" s="15">
        <f t="shared" si="90"/>
        <v>0</v>
      </c>
      <c r="M627" s="10">
        <f t="shared" si="88"/>
        <v>0</v>
      </c>
      <c r="N627" s="10">
        <f t="shared" si="88"/>
        <v>0</v>
      </c>
      <c r="O627" s="10">
        <f t="shared" si="88"/>
        <v>0</v>
      </c>
      <c r="P627" s="12" t="e">
        <f>L627-#REF!</f>
        <v>#REF!</v>
      </c>
      <c r="Q627" s="1" t="e">
        <f>P627-'ВЕРНАЯ на АВГУСТ'!P627</f>
        <v>#REF!</v>
      </c>
    </row>
    <row r="628" spans="1:17" ht="24">
      <c r="A628" s="273"/>
      <c r="B628" s="266"/>
      <c r="C628" s="9" t="s">
        <v>9</v>
      </c>
      <c r="D628" s="10">
        <f t="shared" si="89"/>
        <v>0</v>
      </c>
      <c r="E628" s="10">
        <f t="shared" si="88"/>
        <v>0</v>
      </c>
      <c r="F628" s="10">
        <f t="shared" si="88"/>
        <v>0</v>
      </c>
      <c r="G628" s="10">
        <f t="shared" si="88"/>
        <v>0</v>
      </c>
      <c r="H628" s="10">
        <f t="shared" si="88"/>
        <v>0</v>
      </c>
      <c r="I628" s="10">
        <f t="shared" si="88"/>
        <v>0</v>
      </c>
      <c r="J628" s="10">
        <f t="shared" si="88"/>
        <v>0</v>
      </c>
      <c r="K628" s="10">
        <f t="shared" si="88"/>
        <v>0</v>
      </c>
      <c r="L628" s="15">
        <f t="shared" si="90"/>
        <v>0</v>
      </c>
      <c r="M628" s="10">
        <f t="shared" si="88"/>
        <v>0</v>
      </c>
      <c r="N628" s="10">
        <f t="shared" si="88"/>
        <v>0</v>
      </c>
      <c r="O628" s="10">
        <f t="shared" si="88"/>
        <v>0</v>
      </c>
      <c r="P628" s="12" t="e">
        <f>L628-#REF!</f>
        <v>#REF!</v>
      </c>
      <c r="Q628" s="1" t="e">
        <f>P628-'ВЕРНАЯ на АВГУСТ'!P628</f>
        <v>#REF!</v>
      </c>
    </row>
    <row r="629" spans="1:17" ht="36">
      <c r="A629" s="273"/>
      <c r="B629" s="266"/>
      <c r="C629" s="9" t="s">
        <v>10</v>
      </c>
      <c r="D629" s="10">
        <f t="shared" si="89"/>
        <v>0</v>
      </c>
      <c r="E629" s="10">
        <f t="shared" si="88"/>
        <v>0</v>
      </c>
      <c r="F629" s="10">
        <f t="shared" si="88"/>
        <v>0</v>
      </c>
      <c r="G629" s="10">
        <f t="shared" si="88"/>
        <v>0</v>
      </c>
      <c r="H629" s="10">
        <f t="shared" si="88"/>
        <v>0</v>
      </c>
      <c r="I629" s="10">
        <f t="shared" si="88"/>
        <v>0</v>
      </c>
      <c r="J629" s="10">
        <f t="shared" si="88"/>
        <v>0</v>
      </c>
      <c r="K629" s="10">
        <f t="shared" si="88"/>
        <v>0</v>
      </c>
      <c r="L629" s="15">
        <f t="shared" si="90"/>
        <v>0</v>
      </c>
      <c r="M629" s="10">
        <f t="shared" si="88"/>
        <v>0</v>
      </c>
      <c r="N629" s="10">
        <f t="shared" si="88"/>
        <v>0</v>
      </c>
      <c r="O629" s="10">
        <f t="shared" si="88"/>
        <v>0</v>
      </c>
      <c r="P629" s="12" t="e">
        <f>L629-#REF!</f>
        <v>#REF!</v>
      </c>
      <c r="Q629" s="1" t="e">
        <f>P629-'ВЕРНАЯ на АВГУСТ'!P629</f>
        <v>#REF!</v>
      </c>
    </row>
    <row r="630" spans="1:17" hidden="1">
      <c r="A630" s="2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  <c r="Q630" s="1" t="e">
        <f>P630-'ВЕРНАЯ на АВГУСТ'!P630</f>
        <v>#REF!</v>
      </c>
    </row>
    <row r="631" spans="1:17">
      <c r="A631" s="2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  <c r="Q631" s="1" t="e">
        <f>P631-'ВЕРНАЯ на АВГУСТ'!P631</f>
        <v>#REF!</v>
      </c>
    </row>
    <row r="632" spans="1:17">
      <c r="A632" s="273"/>
      <c r="B632" s="266" t="s">
        <v>87</v>
      </c>
      <c r="C632" s="9" t="s">
        <v>6</v>
      </c>
      <c r="D632" s="10">
        <f t="shared" si="89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  <c r="Q632" s="1" t="e">
        <f>P632-'ВЕРНАЯ на АВГУСТ'!P632</f>
        <v>#REF!</v>
      </c>
    </row>
    <row r="633" spans="1:17">
      <c r="A633" s="273"/>
      <c r="B633" s="266"/>
      <c r="C633" s="9" t="s">
        <v>7</v>
      </c>
      <c r="D633" s="10">
        <f t="shared" si="89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  <c r="Q633" s="1" t="e">
        <f>P633-'ВЕРНАЯ на АВГУСТ'!P633</f>
        <v>#REF!</v>
      </c>
    </row>
    <row r="634" spans="1:17" ht="24">
      <c r="A634" s="273"/>
      <c r="B634" s="266"/>
      <c r="C634" s="9" t="s">
        <v>8</v>
      </c>
      <c r="D634" s="10">
        <f t="shared" si="89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  <c r="Q634" s="1" t="e">
        <f>P634-'ВЕРНАЯ на АВГУСТ'!P634</f>
        <v>#REF!</v>
      </c>
    </row>
    <row r="635" spans="1:17" ht="24">
      <c r="A635" s="273"/>
      <c r="B635" s="266"/>
      <c r="C635" s="9" t="s">
        <v>9</v>
      </c>
      <c r="D635" s="10">
        <f t="shared" si="89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  <c r="Q635" s="1" t="e">
        <f>P635-'ВЕРНАЯ на АВГУСТ'!P635</f>
        <v>#REF!</v>
      </c>
    </row>
    <row r="636" spans="1:17" ht="36">
      <c r="A636" s="273"/>
      <c r="B636" s="266"/>
      <c r="C636" s="9" t="s">
        <v>10</v>
      </c>
      <c r="D636" s="10">
        <f t="shared" si="89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  <c r="Q636" s="1" t="e">
        <f>P636-'ВЕРНАЯ на АВГУСТ'!P636</f>
        <v>#REF!</v>
      </c>
    </row>
    <row r="637" spans="1:17">
      <c r="A637" s="273"/>
      <c r="B637" s="9"/>
      <c r="C637" s="9"/>
      <c r="D637" s="10">
        <f t="shared" si="89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  <c r="Q637" s="1" t="e">
        <f>P637-'ВЕРНАЯ на АВГУСТ'!P637</f>
        <v>#REF!</v>
      </c>
    </row>
    <row r="638" spans="1:17">
      <c r="A638" s="273"/>
      <c r="B638" s="266" t="s">
        <v>17</v>
      </c>
      <c r="C638" s="9" t="s">
        <v>6</v>
      </c>
      <c r="D638" s="20">
        <f t="shared" si="89"/>
        <v>301930</v>
      </c>
      <c r="E638" s="10">
        <f>E639+E640+E641+E642</f>
        <v>0</v>
      </c>
      <c r="F638" s="10">
        <f t="shared" ref="F638:O638" si="91">F639+F640+F641+F642</f>
        <v>0</v>
      </c>
      <c r="G638" s="10">
        <f t="shared" si="91"/>
        <v>0</v>
      </c>
      <c r="H638" s="10">
        <f t="shared" si="91"/>
        <v>0</v>
      </c>
      <c r="I638" s="10">
        <f t="shared" si="91"/>
        <v>0</v>
      </c>
      <c r="J638" s="10">
        <f t="shared" si="91"/>
        <v>4436.2</v>
      </c>
      <c r="K638" s="10">
        <f t="shared" si="91"/>
        <v>27000</v>
      </c>
      <c r="L638" s="20">
        <f t="shared" si="91"/>
        <v>270493.8</v>
      </c>
      <c r="M638" s="10">
        <f t="shared" si="91"/>
        <v>0</v>
      </c>
      <c r="N638" s="10">
        <f t="shared" si="91"/>
        <v>0</v>
      </c>
      <c r="O638" s="10">
        <f t="shared" si="91"/>
        <v>0</v>
      </c>
      <c r="P638" s="24" t="e">
        <f>L638-#REF!</f>
        <v>#REF!</v>
      </c>
      <c r="Q638" s="1" t="e">
        <f>P638-'ВЕРНАЯ на АВГУСТ'!P638</f>
        <v>#REF!</v>
      </c>
    </row>
    <row r="639" spans="1:17">
      <c r="A639" s="273"/>
      <c r="B639" s="266"/>
      <c r="C639" s="9" t="s">
        <v>7</v>
      </c>
      <c r="D639" s="20">
        <f t="shared" si="89"/>
        <v>301930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20">
        <f>240493.8+30000</f>
        <v>270493.8</v>
      </c>
      <c r="M639" s="10">
        <v>0</v>
      </c>
      <c r="N639" s="10">
        <v>0</v>
      </c>
      <c r="O639" s="10">
        <v>0</v>
      </c>
      <c r="P639" s="24" t="e">
        <f>L639-#REF!</f>
        <v>#REF!</v>
      </c>
      <c r="Q639" s="1" t="e">
        <f>P639-'ВЕРНАЯ на АВГУСТ'!P639</f>
        <v>#REF!</v>
      </c>
    </row>
    <row r="640" spans="1:17" ht="24">
      <c r="A640" s="273"/>
      <c r="B640" s="266"/>
      <c r="C640" s="9" t="s">
        <v>8</v>
      </c>
      <c r="D640" s="10">
        <f t="shared" si="89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  <c r="Q640" s="1" t="e">
        <f>P640-'ВЕРНАЯ на АВГУСТ'!P640</f>
        <v>#REF!</v>
      </c>
    </row>
    <row r="641" spans="1:17" ht="24">
      <c r="A641" s="273"/>
      <c r="B641" s="266"/>
      <c r="C641" s="9" t="s">
        <v>9</v>
      </c>
      <c r="D641" s="10">
        <f t="shared" si="89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  <c r="Q641" s="1" t="e">
        <f>P641-'ВЕРНАЯ на АВГУСТ'!P641</f>
        <v>#REF!</v>
      </c>
    </row>
    <row r="642" spans="1:17" ht="36">
      <c r="A642" s="273"/>
      <c r="B642" s="266"/>
      <c r="C642" s="9" t="s">
        <v>10</v>
      </c>
      <c r="D642" s="10">
        <f t="shared" si="89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  <c r="Q642" s="1" t="e">
        <f>P642-'ВЕРНАЯ на АВГУСТ'!P642</f>
        <v>#REF!</v>
      </c>
    </row>
    <row r="643" spans="1:17" hidden="1">
      <c r="A643" s="273"/>
      <c r="B643" s="266" t="s">
        <v>13</v>
      </c>
      <c r="C643" s="9" t="s">
        <v>6</v>
      </c>
      <c r="D643" s="20">
        <f t="shared" si="89"/>
        <v>0</v>
      </c>
      <c r="E643" s="10">
        <f>E644+E645+E646+E647</f>
        <v>0</v>
      </c>
      <c r="F643" s="10">
        <f t="shared" ref="F643:O643" si="92">F644+F645+F646+F647</f>
        <v>0</v>
      </c>
      <c r="G643" s="10">
        <f t="shared" si="92"/>
        <v>0</v>
      </c>
      <c r="H643" s="10">
        <f t="shared" si="92"/>
        <v>0</v>
      </c>
      <c r="I643" s="10">
        <f t="shared" si="92"/>
        <v>0</v>
      </c>
      <c r="J643" s="10">
        <f t="shared" si="92"/>
        <v>0</v>
      </c>
      <c r="K643" s="10">
        <f t="shared" si="92"/>
        <v>0</v>
      </c>
      <c r="L643" s="20">
        <f t="shared" si="92"/>
        <v>0</v>
      </c>
      <c r="M643" s="10">
        <f t="shared" si="92"/>
        <v>0</v>
      </c>
      <c r="N643" s="10">
        <f t="shared" si="92"/>
        <v>0</v>
      </c>
      <c r="O643" s="10">
        <f t="shared" si="92"/>
        <v>0</v>
      </c>
      <c r="P643" s="22" t="e">
        <f>L643-#REF!</f>
        <v>#REF!</v>
      </c>
      <c r="Q643" s="1" t="e">
        <f>P643-'ВЕРНАЯ на АВГУСТ'!P643</f>
        <v>#REF!</v>
      </c>
    </row>
    <row r="644" spans="1:17" hidden="1">
      <c r="A644" s="273"/>
      <c r="B644" s="266"/>
      <c r="C644" s="9" t="s">
        <v>7</v>
      </c>
      <c r="D644" s="20">
        <f t="shared" si="89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  <c r="Q644" s="1" t="e">
        <f>P644-'ВЕРНАЯ на АВГУСТ'!P644</f>
        <v>#REF!</v>
      </c>
    </row>
    <row r="645" spans="1:17" ht="24" hidden="1">
      <c r="A645" s="273"/>
      <c r="B645" s="266"/>
      <c r="C645" s="9" t="s">
        <v>8</v>
      </c>
      <c r="D645" s="10">
        <f t="shared" si="89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  <c r="Q645" s="1" t="e">
        <f>P645-'ВЕРНАЯ на АВГУСТ'!P645</f>
        <v>#REF!</v>
      </c>
    </row>
    <row r="646" spans="1:17" ht="24" hidden="1">
      <c r="A646" s="273"/>
      <c r="B646" s="266"/>
      <c r="C646" s="9" t="s">
        <v>9</v>
      </c>
      <c r="D646" s="10">
        <f t="shared" si="89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  <c r="Q646" s="1" t="e">
        <f>P646-'ВЕРНАЯ на АВГУСТ'!P646</f>
        <v>#REF!</v>
      </c>
    </row>
    <row r="647" spans="1:17" ht="36" hidden="1">
      <c r="A647" s="274"/>
      <c r="B647" s="266"/>
      <c r="C647" s="9" t="s">
        <v>10</v>
      </c>
      <c r="D647" s="10">
        <f t="shared" si="89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  <c r="Q647" s="1" t="e">
        <f>P647-'ВЕРНАЯ на АВГУСТ'!P647</f>
        <v>#REF!</v>
      </c>
    </row>
    <row r="648" spans="1:17" ht="21" customHeight="1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  <c r="Q648" s="1" t="e">
        <f>P648-'ВЕРНАЯ на АВГУСТ'!P648</f>
        <v>#REF!</v>
      </c>
    </row>
    <row r="649" spans="1:17">
      <c r="A649" s="266" t="s">
        <v>99</v>
      </c>
      <c r="B649" s="266" t="s">
        <v>13</v>
      </c>
      <c r="C649" s="9" t="s">
        <v>6</v>
      </c>
      <c r="D649" s="10">
        <f t="shared" si="89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  <c r="Q649" s="1" t="e">
        <f>P649-'ВЕРНАЯ на АВГУСТ'!P649</f>
        <v>#REF!</v>
      </c>
    </row>
    <row r="650" spans="1:17">
      <c r="A650" s="266"/>
      <c r="B650" s="266"/>
      <c r="C650" s="9" t="s">
        <v>7</v>
      </c>
      <c r="D650" s="10">
        <f t="shared" si="89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  <c r="Q650" s="1" t="e">
        <f>P650-'ВЕРНАЯ на АВГУСТ'!P650</f>
        <v>#REF!</v>
      </c>
    </row>
    <row r="651" spans="1:17" ht="24">
      <c r="A651" s="266"/>
      <c r="B651" s="266"/>
      <c r="C651" s="9" t="s">
        <v>8</v>
      </c>
      <c r="D651" s="10">
        <f t="shared" si="89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  <c r="Q651" s="1" t="e">
        <f>P651-'ВЕРНАЯ на АВГУСТ'!P651</f>
        <v>#REF!</v>
      </c>
    </row>
    <row r="652" spans="1:17" ht="24">
      <c r="A652" s="266"/>
      <c r="B652" s="266"/>
      <c r="C652" s="9" t="s">
        <v>9</v>
      </c>
      <c r="D652" s="10">
        <f t="shared" si="89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  <c r="Q652" s="1" t="e">
        <f>P652-'ВЕРНАЯ на АВГУСТ'!P652</f>
        <v>#REF!</v>
      </c>
    </row>
    <row r="653" spans="1:17" ht="36">
      <c r="A653" s="266"/>
      <c r="B653" s="266"/>
      <c r="C653" s="9" t="s">
        <v>10</v>
      </c>
      <c r="D653" s="10">
        <f t="shared" si="89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  <c r="Q653" s="1" t="e">
        <f>P653-'ВЕРНАЯ на АВГУСТ'!P653</f>
        <v>#REF!</v>
      </c>
    </row>
    <row r="654" spans="1:17">
      <c r="A654" s="9"/>
      <c r="B654" s="9"/>
      <c r="C654" s="9"/>
      <c r="D654" s="10">
        <f t="shared" si="89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  <c r="Q654" s="1" t="e">
        <f>P654-'ВЕРНАЯ на АВГУСТ'!P654</f>
        <v>#REF!</v>
      </c>
    </row>
    <row r="655" spans="1:17">
      <c r="A655" s="266" t="s">
        <v>100</v>
      </c>
      <c r="B655" s="266" t="s">
        <v>13</v>
      </c>
      <c r="C655" s="9" t="s">
        <v>6</v>
      </c>
      <c r="D655" s="10">
        <f t="shared" si="89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  <c r="Q655" s="1" t="e">
        <f>P655-'ВЕРНАЯ на АВГУСТ'!P655</f>
        <v>#REF!</v>
      </c>
    </row>
    <row r="656" spans="1:17">
      <c r="A656" s="266"/>
      <c r="B656" s="266"/>
      <c r="C656" s="9" t="s">
        <v>7</v>
      </c>
      <c r="D656" s="10">
        <f t="shared" si="89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  <c r="Q656" s="1" t="e">
        <f>P656-'ВЕРНАЯ на АВГУСТ'!P656</f>
        <v>#REF!</v>
      </c>
    </row>
    <row r="657" spans="1:17" ht="24">
      <c r="A657" s="266"/>
      <c r="B657" s="266"/>
      <c r="C657" s="9" t="s">
        <v>8</v>
      </c>
      <c r="D657" s="10">
        <f t="shared" si="89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  <c r="Q657" s="1" t="e">
        <f>P657-'ВЕРНАЯ на АВГУСТ'!P657</f>
        <v>#REF!</v>
      </c>
    </row>
    <row r="658" spans="1:17" ht="24">
      <c r="A658" s="266"/>
      <c r="B658" s="266"/>
      <c r="C658" s="9" t="s">
        <v>9</v>
      </c>
      <c r="D658" s="10">
        <f t="shared" si="89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  <c r="Q658" s="1" t="e">
        <f>P658-'ВЕРНАЯ на АВГУСТ'!P658</f>
        <v>#REF!</v>
      </c>
    </row>
    <row r="659" spans="1:17" ht="36">
      <c r="A659" s="266"/>
      <c r="B659" s="266"/>
      <c r="C659" s="9" t="s">
        <v>10</v>
      </c>
      <c r="D659" s="10">
        <f t="shared" si="89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  <c r="Q659" s="1" t="e">
        <f>P659-'ВЕРНАЯ на АВГУСТ'!P659</f>
        <v>#REF!</v>
      </c>
    </row>
    <row r="660" spans="1:17">
      <c r="A660" s="9"/>
      <c r="B660" s="9"/>
      <c r="C660" s="9"/>
      <c r="D660" s="10">
        <f t="shared" si="89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  <c r="Q660" s="1" t="e">
        <f>P660-'ВЕРНАЯ на АВГУСТ'!P660</f>
        <v>#REF!</v>
      </c>
    </row>
    <row r="661" spans="1:17">
      <c r="A661" s="266" t="s">
        <v>101</v>
      </c>
      <c r="B661" s="266"/>
      <c r="C661" s="9" t="s">
        <v>6</v>
      </c>
      <c r="D661" s="10">
        <f t="shared" si="89"/>
        <v>98434.6</v>
      </c>
      <c r="E661" s="10">
        <f t="shared" ref="D661:O666" si="93">E668+E674</f>
        <v>0</v>
      </c>
      <c r="F661" s="10">
        <f t="shared" si="93"/>
        <v>0</v>
      </c>
      <c r="G661" s="10">
        <f t="shared" si="93"/>
        <v>0</v>
      </c>
      <c r="H661" s="10">
        <f t="shared" si="93"/>
        <v>0</v>
      </c>
      <c r="I661" s="10">
        <f t="shared" si="93"/>
        <v>0</v>
      </c>
      <c r="J661" s="10">
        <f t="shared" si="93"/>
        <v>28200</v>
      </c>
      <c r="K661" s="10">
        <f t="shared" si="93"/>
        <v>0</v>
      </c>
      <c r="L661" s="15">
        <f t="shared" si="93"/>
        <v>70234.600000000006</v>
      </c>
      <c r="M661" s="10">
        <f t="shared" si="93"/>
        <v>0</v>
      </c>
      <c r="N661" s="10">
        <f t="shared" si="93"/>
        <v>0</v>
      </c>
      <c r="O661" s="10">
        <f t="shared" si="93"/>
        <v>0</v>
      </c>
      <c r="P661" s="12" t="e">
        <f>L661-#REF!</f>
        <v>#REF!</v>
      </c>
      <c r="Q661" s="1" t="e">
        <f>P661-'ВЕРНАЯ на АВГУСТ'!P661</f>
        <v>#REF!</v>
      </c>
    </row>
    <row r="662" spans="1:17">
      <c r="A662" s="266"/>
      <c r="B662" s="266"/>
      <c r="C662" s="9" t="s">
        <v>7</v>
      </c>
      <c r="D662" s="10">
        <f t="shared" si="89"/>
        <v>28200</v>
      </c>
      <c r="E662" s="10">
        <f t="shared" si="93"/>
        <v>0</v>
      </c>
      <c r="F662" s="10">
        <f t="shared" si="93"/>
        <v>0</v>
      </c>
      <c r="G662" s="10">
        <f t="shared" si="93"/>
        <v>0</v>
      </c>
      <c r="H662" s="10">
        <f t="shared" si="93"/>
        <v>0</v>
      </c>
      <c r="I662" s="10">
        <f t="shared" si="93"/>
        <v>0</v>
      </c>
      <c r="J662" s="10">
        <f t="shared" si="93"/>
        <v>28200</v>
      </c>
      <c r="K662" s="10">
        <f t="shared" si="93"/>
        <v>0</v>
      </c>
      <c r="L662" s="15">
        <f t="shared" si="93"/>
        <v>0</v>
      </c>
      <c r="M662" s="10">
        <f t="shared" si="93"/>
        <v>0</v>
      </c>
      <c r="N662" s="10">
        <f t="shared" si="93"/>
        <v>0</v>
      </c>
      <c r="O662" s="10">
        <f t="shared" si="93"/>
        <v>0</v>
      </c>
      <c r="P662" s="12" t="e">
        <f>L662-#REF!</f>
        <v>#REF!</v>
      </c>
      <c r="Q662" s="1" t="e">
        <f>P662-'ВЕРНАЯ на АВГУСТ'!P662</f>
        <v>#REF!</v>
      </c>
    </row>
    <row r="663" spans="1:17" ht="24">
      <c r="A663" s="266"/>
      <c r="B663" s="266"/>
      <c r="C663" s="9" t="s">
        <v>8</v>
      </c>
      <c r="D663" s="10">
        <f t="shared" si="89"/>
        <v>70234.600000000006</v>
      </c>
      <c r="E663" s="10">
        <f t="shared" si="93"/>
        <v>0</v>
      </c>
      <c r="F663" s="10">
        <f t="shared" si="93"/>
        <v>0</v>
      </c>
      <c r="G663" s="10">
        <f t="shared" si="93"/>
        <v>0</v>
      </c>
      <c r="H663" s="10">
        <f t="shared" si="93"/>
        <v>0</v>
      </c>
      <c r="I663" s="10">
        <f t="shared" si="93"/>
        <v>0</v>
      </c>
      <c r="J663" s="10">
        <f t="shared" si="93"/>
        <v>0</v>
      </c>
      <c r="K663" s="10">
        <f t="shared" si="93"/>
        <v>0</v>
      </c>
      <c r="L663" s="15">
        <f t="shared" si="93"/>
        <v>70234.600000000006</v>
      </c>
      <c r="M663" s="10">
        <f t="shared" si="93"/>
        <v>0</v>
      </c>
      <c r="N663" s="10">
        <f t="shared" si="93"/>
        <v>0</v>
      </c>
      <c r="O663" s="10">
        <f t="shared" si="93"/>
        <v>0</v>
      </c>
      <c r="P663" s="12" t="e">
        <f>L663-#REF!</f>
        <v>#REF!</v>
      </c>
      <c r="Q663" s="1" t="e">
        <f>P663-'ВЕРНАЯ на АВГУСТ'!P663</f>
        <v>#REF!</v>
      </c>
    </row>
    <row r="664" spans="1:17" ht="24">
      <c r="A664" s="266"/>
      <c r="B664" s="266"/>
      <c r="C664" s="9" t="s">
        <v>9</v>
      </c>
      <c r="D664" s="10">
        <f t="shared" si="89"/>
        <v>0</v>
      </c>
      <c r="E664" s="10">
        <f t="shared" si="93"/>
        <v>0</v>
      </c>
      <c r="F664" s="10">
        <f t="shared" si="93"/>
        <v>0</v>
      </c>
      <c r="G664" s="10">
        <f t="shared" si="93"/>
        <v>0</v>
      </c>
      <c r="H664" s="10">
        <f t="shared" si="93"/>
        <v>0</v>
      </c>
      <c r="I664" s="10">
        <f t="shared" si="93"/>
        <v>0</v>
      </c>
      <c r="J664" s="10">
        <f t="shared" si="93"/>
        <v>0</v>
      </c>
      <c r="K664" s="10">
        <f t="shared" si="93"/>
        <v>0</v>
      </c>
      <c r="L664" s="15">
        <f t="shared" si="93"/>
        <v>0</v>
      </c>
      <c r="M664" s="10">
        <f t="shared" si="93"/>
        <v>0</v>
      </c>
      <c r="N664" s="10">
        <f t="shared" si="93"/>
        <v>0</v>
      </c>
      <c r="O664" s="10">
        <f t="shared" si="93"/>
        <v>0</v>
      </c>
      <c r="P664" s="12" t="e">
        <f>L664-#REF!</f>
        <v>#REF!</v>
      </c>
      <c r="Q664" s="1" t="e">
        <f>P664-'ВЕРНАЯ на АВГУСТ'!P664</f>
        <v>#REF!</v>
      </c>
    </row>
    <row r="665" spans="1:17" ht="36">
      <c r="A665" s="266"/>
      <c r="B665" s="266"/>
      <c r="C665" s="9" t="s">
        <v>10</v>
      </c>
      <c r="D665" s="10">
        <f t="shared" si="89"/>
        <v>0</v>
      </c>
      <c r="E665" s="10">
        <f t="shared" si="93"/>
        <v>0</v>
      </c>
      <c r="F665" s="10">
        <f t="shared" si="93"/>
        <v>0</v>
      </c>
      <c r="G665" s="10">
        <f t="shared" si="93"/>
        <v>0</v>
      </c>
      <c r="H665" s="10">
        <f t="shared" si="93"/>
        <v>0</v>
      </c>
      <c r="I665" s="10">
        <f t="shared" si="93"/>
        <v>0</v>
      </c>
      <c r="J665" s="10">
        <f t="shared" si="93"/>
        <v>0</v>
      </c>
      <c r="K665" s="10">
        <f t="shared" si="93"/>
        <v>0</v>
      </c>
      <c r="L665" s="15">
        <f t="shared" si="93"/>
        <v>0</v>
      </c>
      <c r="M665" s="10">
        <f t="shared" si="93"/>
        <v>0</v>
      </c>
      <c r="N665" s="10">
        <f t="shared" si="93"/>
        <v>0</v>
      </c>
      <c r="O665" s="10">
        <f t="shared" si="93"/>
        <v>0</v>
      </c>
      <c r="P665" s="12" t="e">
        <f>L665-#REF!</f>
        <v>#REF!</v>
      </c>
      <c r="Q665" s="1" t="e">
        <f>P665-'ВЕРНАЯ на АВГУСТ'!P665</f>
        <v>#REF!</v>
      </c>
    </row>
    <row r="666" spans="1:17">
      <c r="A666" s="266"/>
      <c r="B666" s="9"/>
      <c r="C666" s="9"/>
      <c r="D666" s="10">
        <f t="shared" si="93"/>
        <v>0</v>
      </c>
      <c r="E666" s="10">
        <f t="shared" si="93"/>
        <v>0</v>
      </c>
      <c r="F666" s="10">
        <f t="shared" si="93"/>
        <v>0</v>
      </c>
      <c r="G666" s="10">
        <f t="shared" si="93"/>
        <v>0</v>
      </c>
      <c r="H666" s="10">
        <f t="shared" si="93"/>
        <v>0</v>
      </c>
      <c r="I666" s="10">
        <f t="shared" si="93"/>
        <v>0</v>
      </c>
      <c r="J666" s="10">
        <f t="shared" si="93"/>
        <v>0</v>
      </c>
      <c r="K666" s="10">
        <f t="shared" si="93"/>
        <v>0</v>
      </c>
      <c r="L666" s="15">
        <f t="shared" si="93"/>
        <v>0</v>
      </c>
      <c r="M666" s="10">
        <f t="shared" si="93"/>
        <v>0</v>
      </c>
      <c r="N666" s="10">
        <f t="shared" si="93"/>
        <v>0</v>
      </c>
      <c r="O666" s="10">
        <f t="shared" si="93"/>
        <v>0</v>
      </c>
      <c r="P666" s="12" t="e">
        <f>L666-#REF!</f>
        <v>#REF!</v>
      </c>
      <c r="Q666" s="1" t="e">
        <f>P666-'ВЕРНАЯ на АВГУСТ'!P666</f>
        <v>#REF!</v>
      </c>
    </row>
    <row r="667" spans="1:17">
      <c r="A667" s="266"/>
      <c r="B667" s="266" t="s">
        <v>12</v>
      </c>
      <c r="C667" s="266"/>
      <c r="D667" s="266"/>
      <c r="E667" s="266"/>
      <c r="F667" s="266"/>
      <c r="G667" s="266"/>
      <c r="H667" s="266"/>
      <c r="I667" s="266"/>
      <c r="J667" s="266"/>
      <c r="K667" s="266"/>
      <c r="L667" s="266"/>
      <c r="M667" s="266"/>
      <c r="N667" s="266"/>
      <c r="O667" s="266"/>
      <c r="P667" s="12" t="e">
        <f>L667-#REF!</f>
        <v>#REF!</v>
      </c>
      <c r="Q667" s="1" t="e">
        <f>P667-'ВЕРНАЯ на АВГУСТ'!P667</f>
        <v>#REF!</v>
      </c>
    </row>
    <row r="668" spans="1:17">
      <c r="A668" s="266"/>
      <c r="B668" s="266" t="s">
        <v>13</v>
      </c>
      <c r="C668" s="9" t="s">
        <v>6</v>
      </c>
      <c r="D668" s="10">
        <f t="shared" ref="D668:D714" si="94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  <c r="Q668" s="1" t="e">
        <f>P668-'ВЕРНАЯ на АВГУСТ'!P668</f>
        <v>#REF!</v>
      </c>
    </row>
    <row r="669" spans="1:17">
      <c r="A669" s="266"/>
      <c r="B669" s="266"/>
      <c r="C669" s="9" t="s">
        <v>7</v>
      </c>
      <c r="D669" s="10">
        <f t="shared" si="94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  <c r="Q669" s="1" t="e">
        <f>P669-'ВЕРНАЯ на АВГУСТ'!P669</f>
        <v>#REF!</v>
      </c>
    </row>
    <row r="670" spans="1:17" ht="24">
      <c r="A670" s="266"/>
      <c r="B670" s="266"/>
      <c r="C670" s="9" t="s">
        <v>8</v>
      </c>
      <c r="D670" s="10">
        <f t="shared" si="94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  <c r="Q670" s="1" t="e">
        <f>P670-'ВЕРНАЯ на АВГУСТ'!P670</f>
        <v>#REF!</v>
      </c>
    </row>
    <row r="671" spans="1:17" ht="24">
      <c r="A671" s="266"/>
      <c r="B671" s="266"/>
      <c r="C671" s="9" t="s">
        <v>9</v>
      </c>
      <c r="D671" s="10">
        <f t="shared" si="94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  <c r="Q671" s="1" t="e">
        <f>P671-'ВЕРНАЯ на АВГУСТ'!P671</f>
        <v>#REF!</v>
      </c>
    </row>
    <row r="672" spans="1:17" ht="36">
      <c r="A672" s="266"/>
      <c r="B672" s="266"/>
      <c r="C672" s="9" t="s">
        <v>10</v>
      </c>
      <c r="D672" s="10">
        <f t="shared" si="94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  <c r="Q672" s="1" t="e">
        <f>P672-'ВЕРНАЯ на АВГУСТ'!P672</f>
        <v>#REF!</v>
      </c>
    </row>
    <row r="673" spans="1:17">
      <c r="A673" s="266"/>
      <c r="B673" s="9"/>
      <c r="C673" s="9"/>
      <c r="D673" s="10">
        <f t="shared" si="94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  <c r="Q673" s="1" t="e">
        <f>P673-'ВЕРНАЯ на АВГУСТ'!P673</f>
        <v>#REF!</v>
      </c>
    </row>
    <row r="674" spans="1:17">
      <c r="A674" s="266"/>
      <c r="B674" s="266" t="s">
        <v>17</v>
      </c>
      <c r="C674" s="9" t="s">
        <v>6</v>
      </c>
      <c r="D674" s="10">
        <f t="shared" si="94"/>
        <v>0</v>
      </c>
      <c r="E674" s="10">
        <f>SUM(E675:E678)</f>
        <v>0</v>
      </c>
      <c r="F674" s="10">
        <f t="shared" ref="F674:O674" si="95">SUM(F675:F678)</f>
        <v>0</v>
      </c>
      <c r="G674" s="10">
        <f t="shared" si="95"/>
        <v>0</v>
      </c>
      <c r="H674" s="10">
        <f t="shared" si="95"/>
        <v>0</v>
      </c>
      <c r="I674" s="10">
        <f t="shared" si="95"/>
        <v>0</v>
      </c>
      <c r="J674" s="10">
        <f t="shared" si="95"/>
        <v>0</v>
      </c>
      <c r="K674" s="10">
        <f t="shared" si="95"/>
        <v>0</v>
      </c>
      <c r="L674" s="15">
        <f t="shared" si="95"/>
        <v>0</v>
      </c>
      <c r="M674" s="10">
        <f t="shared" si="95"/>
        <v>0</v>
      </c>
      <c r="N674" s="10">
        <f t="shared" si="95"/>
        <v>0</v>
      </c>
      <c r="O674" s="10">
        <f t="shared" si="95"/>
        <v>0</v>
      </c>
      <c r="P674" s="12" t="e">
        <f>L674-#REF!</f>
        <v>#REF!</v>
      </c>
      <c r="Q674" s="1" t="e">
        <f>P674-'ВЕРНАЯ на АВГУСТ'!P674</f>
        <v>#REF!</v>
      </c>
    </row>
    <row r="675" spans="1:17">
      <c r="A675" s="266"/>
      <c r="B675" s="266"/>
      <c r="C675" s="9" t="s">
        <v>7</v>
      </c>
      <c r="D675" s="10">
        <f t="shared" si="94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  <c r="Q675" s="1" t="e">
        <f>P675-'ВЕРНАЯ на АВГУСТ'!P675</f>
        <v>#REF!</v>
      </c>
    </row>
    <row r="676" spans="1:17" ht="24">
      <c r="A676" s="266"/>
      <c r="B676" s="266"/>
      <c r="C676" s="9" t="s">
        <v>8</v>
      </c>
      <c r="D676" s="10">
        <f t="shared" si="94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  <c r="Q676" s="1" t="e">
        <f>P676-'ВЕРНАЯ на АВГУСТ'!P676</f>
        <v>#REF!</v>
      </c>
    </row>
    <row r="677" spans="1:17" ht="24">
      <c r="A677" s="266"/>
      <c r="B677" s="266"/>
      <c r="C677" s="9" t="s">
        <v>9</v>
      </c>
      <c r="D677" s="10">
        <f t="shared" si="94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  <c r="Q677" s="1" t="e">
        <f>P677-'ВЕРНАЯ на АВГУСТ'!P677</f>
        <v>#REF!</v>
      </c>
    </row>
    <row r="678" spans="1:17" ht="36">
      <c r="A678" s="266"/>
      <c r="B678" s="266"/>
      <c r="C678" s="9" t="s">
        <v>10</v>
      </c>
      <c r="D678" s="10">
        <f t="shared" si="94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  <c r="Q678" s="1" t="e">
        <f>P678-'ВЕРНАЯ на АВГУСТ'!P678</f>
        <v>#REF!</v>
      </c>
    </row>
    <row r="679" spans="1:17">
      <c r="A679" s="9"/>
      <c r="B679" s="9"/>
      <c r="C679" s="9"/>
      <c r="D679" s="10">
        <f t="shared" si="94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  <c r="Q679" s="1" t="e">
        <f>P679-'ВЕРНАЯ на АВГУСТ'!P679</f>
        <v>#REF!</v>
      </c>
    </row>
    <row r="680" spans="1:17">
      <c r="A680" s="266" t="s">
        <v>102</v>
      </c>
      <c r="B680" s="266" t="s">
        <v>17</v>
      </c>
      <c r="C680" s="9" t="s">
        <v>6</v>
      </c>
      <c r="D680" s="10">
        <f t="shared" si="94"/>
        <v>34180</v>
      </c>
      <c r="E680" s="10">
        <f>SUM(E681:E685)</f>
        <v>0</v>
      </c>
      <c r="F680" s="10">
        <f t="shared" ref="F680:O680" si="96">SUM(F681:F685)</f>
        <v>0</v>
      </c>
      <c r="G680" s="10">
        <f t="shared" si="96"/>
        <v>0</v>
      </c>
      <c r="H680" s="10">
        <f t="shared" si="96"/>
        <v>0</v>
      </c>
      <c r="I680" s="10">
        <f t="shared" si="96"/>
        <v>0</v>
      </c>
      <c r="J680" s="10">
        <f t="shared" si="96"/>
        <v>34180</v>
      </c>
      <c r="K680" s="10">
        <f t="shared" si="96"/>
        <v>0</v>
      </c>
      <c r="L680" s="15">
        <f t="shared" si="96"/>
        <v>0</v>
      </c>
      <c r="M680" s="10">
        <f t="shared" si="96"/>
        <v>0</v>
      </c>
      <c r="N680" s="10">
        <f t="shared" si="96"/>
        <v>0</v>
      </c>
      <c r="O680" s="10">
        <f t="shared" si="96"/>
        <v>0</v>
      </c>
      <c r="P680" s="12" t="e">
        <f>L680-#REF!</f>
        <v>#REF!</v>
      </c>
      <c r="Q680" s="1" t="e">
        <f>P680-'ВЕРНАЯ на АВГУСТ'!P680</f>
        <v>#REF!</v>
      </c>
    </row>
    <row r="681" spans="1:17">
      <c r="A681" s="266"/>
      <c r="B681" s="266"/>
      <c r="C681" s="9" t="s">
        <v>7</v>
      </c>
      <c r="D681" s="10">
        <f t="shared" si="94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  <c r="Q681" s="1" t="e">
        <f>P681-'ВЕРНАЯ на АВГУСТ'!P681</f>
        <v>#REF!</v>
      </c>
    </row>
    <row r="682" spans="1:17" ht="24">
      <c r="A682" s="266"/>
      <c r="B682" s="266"/>
      <c r="C682" s="9" t="s">
        <v>8</v>
      </c>
      <c r="D682" s="10">
        <f t="shared" si="94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  <c r="Q682" s="1" t="e">
        <f>P682-'ВЕРНАЯ на АВГУСТ'!P682</f>
        <v>#REF!</v>
      </c>
    </row>
    <row r="683" spans="1:17" ht="24">
      <c r="A683" s="266"/>
      <c r="B683" s="266"/>
      <c r="C683" s="9" t="s">
        <v>9</v>
      </c>
      <c r="D683" s="10">
        <f t="shared" si="94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  <c r="Q683" s="1" t="e">
        <f>P683-'ВЕРНАЯ на АВГУСТ'!P683</f>
        <v>#REF!</v>
      </c>
    </row>
    <row r="684" spans="1:17" ht="36">
      <c r="A684" s="266"/>
      <c r="B684" s="266"/>
      <c r="C684" s="9" t="s">
        <v>10</v>
      </c>
      <c r="D684" s="10">
        <f t="shared" si="94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  <c r="Q684" s="1" t="e">
        <f>P684-'ВЕРНАЯ на АВГУСТ'!P684</f>
        <v>#REF!</v>
      </c>
    </row>
    <row r="685" spans="1:17" ht="72">
      <c r="A685" s="266"/>
      <c r="B685" s="266"/>
      <c r="C685" s="9" t="s">
        <v>11</v>
      </c>
      <c r="D685" s="10">
        <f t="shared" si="94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  <c r="Q685" s="1" t="e">
        <f>P685-'ВЕРНАЯ на АВГУСТ'!P685</f>
        <v>#REF!</v>
      </c>
    </row>
    <row r="686" spans="1:17">
      <c r="A686" s="266" t="s">
        <v>103</v>
      </c>
      <c r="B686" s="266" t="s">
        <v>17</v>
      </c>
      <c r="C686" s="9" t="s">
        <v>6</v>
      </c>
      <c r="D686" s="10">
        <f t="shared" si="94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  <c r="Q686" s="1" t="e">
        <f>P686-'ВЕРНАЯ на АВГУСТ'!P686</f>
        <v>#REF!</v>
      </c>
    </row>
    <row r="687" spans="1:17">
      <c r="A687" s="266"/>
      <c r="B687" s="266"/>
      <c r="C687" s="9" t="s">
        <v>7</v>
      </c>
      <c r="D687" s="10">
        <f t="shared" si="94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  <c r="Q687" s="1" t="e">
        <f>P687-'ВЕРНАЯ на АВГУСТ'!P687</f>
        <v>#REF!</v>
      </c>
    </row>
    <row r="688" spans="1:17" ht="24">
      <c r="A688" s="266"/>
      <c r="B688" s="266"/>
      <c r="C688" s="9" t="s">
        <v>8</v>
      </c>
      <c r="D688" s="10">
        <f t="shared" si="94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  <c r="Q688" s="1" t="e">
        <f>P688-'ВЕРНАЯ на АВГУСТ'!P688</f>
        <v>#REF!</v>
      </c>
    </row>
    <row r="689" spans="1:17" ht="24">
      <c r="A689" s="266"/>
      <c r="B689" s="266"/>
      <c r="C689" s="9" t="s">
        <v>9</v>
      </c>
      <c r="D689" s="10">
        <f t="shared" si="94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  <c r="Q689" s="1" t="e">
        <f>P689-'ВЕРНАЯ на АВГУСТ'!P689</f>
        <v>#REF!</v>
      </c>
    </row>
    <row r="690" spans="1:17" ht="36">
      <c r="A690" s="266"/>
      <c r="B690" s="266"/>
      <c r="C690" s="9" t="s">
        <v>10</v>
      </c>
      <c r="D690" s="10">
        <f t="shared" si="94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  <c r="Q690" s="1" t="e">
        <f>P690-'ВЕРНАЯ на АВГУСТ'!P690</f>
        <v>#REF!</v>
      </c>
    </row>
    <row r="691" spans="1:17" ht="72">
      <c r="A691" s="266"/>
      <c r="B691" s="266"/>
      <c r="C691" s="9" t="s">
        <v>11</v>
      </c>
      <c r="D691" s="10">
        <f t="shared" si="94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  <c r="Q691" s="1" t="e">
        <f>P691-'ВЕРНАЯ на АВГУСТ'!P691</f>
        <v>#REF!</v>
      </c>
    </row>
    <row r="692" spans="1:17">
      <c r="A692" s="266" t="s">
        <v>104</v>
      </c>
      <c r="B692" s="266" t="s">
        <v>17</v>
      </c>
      <c r="C692" s="9" t="s">
        <v>6</v>
      </c>
      <c r="D692" s="10">
        <f t="shared" si="94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  <c r="Q692" s="1" t="e">
        <f>P692-'ВЕРНАЯ на АВГУСТ'!P692</f>
        <v>#REF!</v>
      </c>
    </row>
    <row r="693" spans="1:17">
      <c r="A693" s="266"/>
      <c r="B693" s="266"/>
      <c r="C693" s="9" t="s">
        <v>7</v>
      </c>
      <c r="D693" s="10">
        <f t="shared" si="94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  <c r="Q693" s="1" t="e">
        <f>P693-'ВЕРНАЯ на АВГУСТ'!P693</f>
        <v>#REF!</v>
      </c>
    </row>
    <row r="694" spans="1:17" ht="24">
      <c r="A694" s="266"/>
      <c r="B694" s="266"/>
      <c r="C694" s="9" t="s">
        <v>8</v>
      </c>
      <c r="D694" s="10">
        <f t="shared" si="94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  <c r="Q694" s="1" t="e">
        <f>P694-'ВЕРНАЯ на АВГУСТ'!P694</f>
        <v>#REF!</v>
      </c>
    </row>
    <row r="695" spans="1:17" ht="24">
      <c r="A695" s="266"/>
      <c r="B695" s="266"/>
      <c r="C695" s="9" t="s">
        <v>9</v>
      </c>
      <c r="D695" s="10">
        <f t="shared" si="94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  <c r="Q695" s="1" t="e">
        <f>P695-'ВЕРНАЯ на АВГУСТ'!P695</f>
        <v>#REF!</v>
      </c>
    </row>
    <row r="696" spans="1:17" ht="36">
      <c r="A696" s="266"/>
      <c r="B696" s="266"/>
      <c r="C696" s="9" t="s">
        <v>10</v>
      </c>
      <c r="D696" s="10">
        <f t="shared" si="94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  <c r="Q696" s="1" t="e">
        <f>P696-'ВЕРНАЯ на АВГУСТ'!P696</f>
        <v>#REF!</v>
      </c>
    </row>
    <row r="697" spans="1:17">
      <c r="A697" s="9"/>
      <c r="B697" s="9"/>
      <c r="C697" s="9"/>
      <c r="D697" s="10">
        <f t="shared" si="94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  <c r="Q697" s="1" t="e">
        <f>P697-'ВЕРНАЯ на АВГУСТ'!P697</f>
        <v>#REF!</v>
      </c>
    </row>
    <row r="698" spans="1:17">
      <c r="A698" s="266" t="s">
        <v>105</v>
      </c>
      <c r="B698" s="266" t="s">
        <v>17</v>
      </c>
      <c r="C698" s="9" t="s">
        <v>6</v>
      </c>
      <c r="D698" s="10">
        <f t="shared" si="94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  <c r="Q698" s="1" t="e">
        <f>P698-'ВЕРНАЯ на АВГУСТ'!P698</f>
        <v>#REF!</v>
      </c>
    </row>
    <row r="699" spans="1:17">
      <c r="A699" s="266"/>
      <c r="B699" s="266"/>
      <c r="C699" s="9" t="s">
        <v>7</v>
      </c>
      <c r="D699" s="10">
        <f t="shared" si="94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  <c r="Q699" s="1" t="e">
        <f>P699-'ВЕРНАЯ на АВГУСТ'!P699</f>
        <v>#REF!</v>
      </c>
    </row>
    <row r="700" spans="1:17" ht="24">
      <c r="A700" s="266"/>
      <c r="B700" s="266"/>
      <c r="C700" s="9" t="s">
        <v>8</v>
      </c>
      <c r="D700" s="10">
        <f t="shared" si="94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  <c r="Q700" s="1" t="e">
        <f>P700-'ВЕРНАЯ на АВГУСТ'!P700</f>
        <v>#REF!</v>
      </c>
    </row>
    <row r="701" spans="1:17" ht="24">
      <c r="A701" s="266"/>
      <c r="B701" s="266"/>
      <c r="C701" s="9" t="s">
        <v>9</v>
      </c>
      <c r="D701" s="10">
        <f t="shared" si="94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  <c r="Q701" s="1" t="e">
        <f>P701-'ВЕРНАЯ на АВГУСТ'!P701</f>
        <v>#REF!</v>
      </c>
    </row>
    <row r="702" spans="1:17" ht="36">
      <c r="A702" s="266"/>
      <c r="B702" s="266"/>
      <c r="C702" s="9" t="s">
        <v>10</v>
      </c>
      <c r="D702" s="10">
        <f t="shared" si="94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  <c r="Q702" s="1" t="e">
        <f>P702-'ВЕРНАЯ на АВГУСТ'!P702</f>
        <v>#REF!</v>
      </c>
    </row>
    <row r="703" spans="1:17">
      <c r="A703" s="9"/>
      <c r="B703" s="9"/>
      <c r="C703" s="9"/>
      <c r="D703" s="10">
        <f t="shared" si="94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  <c r="Q703" s="1" t="e">
        <f>P703-'ВЕРНАЯ на АВГУСТ'!P703</f>
        <v>#REF!</v>
      </c>
    </row>
    <row r="704" spans="1:17">
      <c r="A704" s="266" t="s">
        <v>106</v>
      </c>
      <c r="B704" s="266" t="s">
        <v>17</v>
      </c>
      <c r="C704" s="9" t="s">
        <v>6</v>
      </c>
      <c r="D704" s="10">
        <f t="shared" si="94"/>
        <v>0</v>
      </c>
      <c r="E704" s="10">
        <f>SUM(E705:E709)</f>
        <v>0</v>
      </c>
      <c r="F704" s="10">
        <f t="shared" ref="F704:O704" si="97">SUM(F705:F709)</f>
        <v>0</v>
      </c>
      <c r="G704" s="10">
        <f t="shared" si="97"/>
        <v>0</v>
      </c>
      <c r="H704" s="10">
        <f t="shared" si="97"/>
        <v>0</v>
      </c>
      <c r="I704" s="10">
        <f t="shared" si="97"/>
        <v>0</v>
      </c>
      <c r="J704" s="10">
        <f t="shared" si="97"/>
        <v>0</v>
      </c>
      <c r="K704" s="10">
        <f t="shared" si="97"/>
        <v>0</v>
      </c>
      <c r="L704" s="15">
        <f t="shared" si="97"/>
        <v>0</v>
      </c>
      <c r="M704" s="10">
        <f t="shared" si="97"/>
        <v>0</v>
      </c>
      <c r="N704" s="10">
        <f t="shared" si="97"/>
        <v>0</v>
      </c>
      <c r="O704" s="10">
        <f t="shared" si="97"/>
        <v>0</v>
      </c>
      <c r="P704" s="12" t="e">
        <f>L704-#REF!</f>
        <v>#REF!</v>
      </c>
      <c r="Q704" s="1" t="e">
        <f>P704-'ВЕРНАЯ на АВГУСТ'!P704</f>
        <v>#REF!</v>
      </c>
    </row>
    <row r="705" spans="1:17">
      <c r="A705" s="266"/>
      <c r="B705" s="266"/>
      <c r="C705" s="9" t="s">
        <v>7</v>
      </c>
      <c r="D705" s="10">
        <f t="shared" si="94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  <c r="Q705" s="1" t="e">
        <f>P705-'ВЕРНАЯ на АВГУСТ'!P705</f>
        <v>#REF!</v>
      </c>
    </row>
    <row r="706" spans="1:17" ht="24">
      <c r="A706" s="266"/>
      <c r="B706" s="266"/>
      <c r="C706" s="9" t="s">
        <v>8</v>
      </c>
      <c r="D706" s="10">
        <f t="shared" si="94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  <c r="Q706" s="1" t="e">
        <f>P706-'ВЕРНАЯ на АВГУСТ'!P706</f>
        <v>#REF!</v>
      </c>
    </row>
    <row r="707" spans="1:17" ht="24">
      <c r="A707" s="266"/>
      <c r="B707" s="266"/>
      <c r="C707" s="9" t="s">
        <v>9</v>
      </c>
      <c r="D707" s="10">
        <f t="shared" si="94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  <c r="Q707" s="1" t="e">
        <f>P707-'ВЕРНАЯ на АВГУСТ'!P707</f>
        <v>#REF!</v>
      </c>
    </row>
    <row r="708" spans="1:17" ht="36">
      <c r="A708" s="266"/>
      <c r="B708" s="266"/>
      <c r="C708" s="9" t="s">
        <v>10</v>
      </c>
      <c r="D708" s="10">
        <f t="shared" si="94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  <c r="Q708" s="1" t="e">
        <f>P708-'ВЕРНАЯ на АВГУСТ'!P708</f>
        <v>#REF!</v>
      </c>
    </row>
    <row r="709" spans="1:17">
      <c r="A709" s="9"/>
      <c r="B709" s="9"/>
      <c r="C709" s="9"/>
      <c r="D709" s="10">
        <f t="shared" si="94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  <c r="Q709" s="1" t="e">
        <f>P709-'ВЕРНАЯ на АВГУСТ'!P709</f>
        <v>#REF!</v>
      </c>
    </row>
    <row r="710" spans="1:17">
      <c r="A710" s="9" t="s">
        <v>107</v>
      </c>
      <c r="B710" s="266"/>
      <c r="C710" s="9" t="s">
        <v>6</v>
      </c>
      <c r="D710" s="10">
        <f t="shared" si="94"/>
        <v>964918.29999999993</v>
      </c>
      <c r="E710" s="10">
        <f t="shared" ref="D710:O715" si="98">E717+E724</f>
        <v>0</v>
      </c>
      <c r="F710" s="10">
        <f t="shared" si="98"/>
        <v>0</v>
      </c>
      <c r="G710" s="10">
        <f t="shared" si="98"/>
        <v>0</v>
      </c>
      <c r="H710" s="10">
        <f t="shared" si="98"/>
        <v>0</v>
      </c>
      <c r="I710" s="10">
        <f t="shared" si="98"/>
        <v>0</v>
      </c>
      <c r="J710" s="10">
        <f t="shared" si="98"/>
        <v>222961</v>
      </c>
      <c r="K710" s="10">
        <f t="shared" si="98"/>
        <v>302946.09999999998</v>
      </c>
      <c r="L710" s="15">
        <f t="shared" si="98"/>
        <v>77192.899999999994</v>
      </c>
      <c r="M710" s="10">
        <f t="shared" si="98"/>
        <v>172748.19999999998</v>
      </c>
      <c r="N710" s="10">
        <f t="shared" si="98"/>
        <v>189070.1</v>
      </c>
      <c r="O710" s="10">
        <f t="shared" si="98"/>
        <v>0</v>
      </c>
      <c r="P710" s="12" t="e">
        <f>L710-#REF!</f>
        <v>#REF!</v>
      </c>
      <c r="Q710" s="1" t="e">
        <f>P710-'ВЕРНАЯ на АВГУСТ'!P710</f>
        <v>#REF!</v>
      </c>
    </row>
    <row r="711" spans="1:17" ht="36" customHeight="1">
      <c r="A711" s="272" t="s">
        <v>108</v>
      </c>
      <c r="B711" s="266"/>
      <c r="C711" s="9" t="s">
        <v>7</v>
      </c>
      <c r="D711" s="10">
        <f t="shared" si="94"/>
        <v>112905.29999999999</v>
      </c>
      <c r="E711" s="10">
        <f t="shared" si="98"/>
        <v>0</v>
      </c>
      <c r="F711" s="10">
        <f t="shared" si="98"/>
        <v>0</v>
      </c>
      <c r="G711" s="10">
        <f t="shared" si="98"/>
        <v>0</v>
      </c>
      <c r="H711" s="10">
        <f t="shared" si="98"/>
        <v>0</v>
      </c>
      <c r="I711" s="10">
        <f t="shared" si="98"/>
        <v>0</v>
      </c>
      <c r="J711" s="10">
        <f t="shared" si="98"/>
        <v>39639.199999999997</v>
      </c>
      <c r="K711" s="10">
        <f t="shared" si="98"/>
        <v>25617.699999999997</v>
      </c>
      <c r="L711" s="15">
        <f t="shared" si="98"/>
        <v>7848.4</v>
      </c>
      <c r="M711" s="10">
        <f t="shared" si="98"/>
        <v>19002.3</v>
      </c>
      <c r="N711" s="10">
        <f t="shared" si="98"/>
        <v>20797.699999999997</v>
      </c>
      <c r="O711" s="10">
        <f t="shared" si="98"/>
        <v>0</v>
      </c>
      <c r="P711" s="12" t="e">
        <f>L711-#REF!</f>
        <v>#REF!</v>
      </c>
      <c r="Q711" s="1" t="e">
        <f>P711-'ВЕРНАЯ на АВГУСТ'!P711</f>
        <v>#REF!</v>
      </c>
    </row>
    <row r="712" spans="1:17" ht="24">
      <c r="A712" s="273"/>
      <c r="B712" s="266"/>
      <c r="C712" s="9" t="s">
        <v>8</v>
      </c>
      <c r="D712" s="10">
        <f t="shared" si="94"/>
        <v>852013</v>
      </c>
      <c r="E712" s="10">
        <f t="shared" si="98"/>
        <v>0</v>
      </c>
      <c r="F712" s="10">
        <f t="shared" si="98"/>
        <v>0</v>
      </c>
      <c r="G712" s="10">
        <f t="shared" si="98"/>
        <v>0</v>
      </c>
      <c r="H712" s="10">
        <f t="shared" si="98"/>
        <v>0</v>
      </c>
      <c r="I712" s="10">
        <f t="shared" si="98"/>
        <v>0</v>
      </c>
      <c r="J712" s="10">
        <f t="shared" si="98"/>
        <v>183321.8</v>
      </c>
      <c r="K712" s="10">
        <f t="shared" si="98"/>
        <v>277328.40000000002</v>
      </c>
      <c r="L712" s="15">
        <f t="shared" si="98"/>
        <v>69344.5</v>
      </c>
      <c r="M712" s="10">
        <f t="shared" si="98"/>
        <v>153745.9</v>
      </c>
      <c r="N712" s="10">
        <f t="shared" si="98"/>
        <v>168272.4</v>
      </c>
      <c r="O712" s="10">
        <f t="shared" si="98"/>
        <v>0</v>
      </c>
      <c r="P712" s="12" t="e">
        <f>L712-#REF!</f>
        <v>#REF!</v>
      </c>
      <c r="Q712" s="1" t="e">
        <f>P712-'ВЕРНАЯ на АВГУСТ'!P712</f>
        <v>#REF!</v>
      </c>
    </row>
    <row r="713" spans="1:17" ht="24">
      <c r="A713" s="273"/>
      <c r="B713" s="266"/>
      <c r="C713" s="9" t="s">
        <v>9</v>
      </c>
      <c r="D713" s="10">
        <f t="shared" si="94"/>
        <v>0</v>
      </c>
      <c r="E713" s="10">
        <f t="shared" si="98"/>
        <v>0</v>
      </c>
      <c r="F713" s="10">
        <f t="shared" si="98"/>
        <v>0</v>
      </c>
      <c r="G713" s="10">
        <f t="shared" si="98"/>
        <v>0</v>
      </c>
      <c r="H713" s="10">
        <f t="shared" si="98"/>
        <v>0</v>
      </c>
      <c r="I713" s="10">
        <f t="shared" si="98"/>
        <v>0</v>
      </c>
      <c r="J713" s="10">
        <f t="shared" si="98"/>
        <v>0</v>
      </c>
      <c r="K713" s="10">
        <f t="shared" si="98"/>
        <v>0</v>
      </c>
      <c r="L713" s="15">
        <f t="shared" si="98"/>
        <v>0</v>
      </c>
      <c r="M713" s="10">
        <f t="shared" si="98"/>
        <v>0</v>
      </c>
      <c r="N713" s="10">
        <f t="shared" si="98"/>
        <v>0</v>
      </c>
      <c r="O713" s="10">
        <f t="shared" si="98"/>
        <v>0</v>
      </c>
      <c r="P713" s="12" t="e">
        <f>L713-#REF!</f>
        <v>#REF!</v>
      </c>
      <c r="Q713" s="1" t="e">
        <f>P713-'ВЕРНАЯ на АВГУСТ'!P713</f>
        <v>#REF!</v>
      </c>
    </row>
    <row r="714" spans="1:17" ht="36">
      <c r="A714" s="273"/>
      <c r="B714" s="266"/>
      <c r="C714" s="9" t="s">
        <v>10</v>
      </c>
      <c r="D714" s="10">
        <f t="shared" si="94"/>
        <v>0</v>
      </c>
      <c r="E714" s="10">
        <f t="shared" si="98"/>
        <v>0</v>
      </c>
      <c r="F714" s="10">
        <f t="shared" si="98"/>
        <v>0</v>
      </c>
      <c r="G714" s="10">
        <f t="shared" si="98"/>
        <v>0</v>
      </c>
      <c r="H714" s="10">
        <f t="shared" si="98"/>
        <v>0</v>
      </c>
      <c r="I714" s="10">
        <f t="shared" si="98"/>
        <v>0</v>
      </c>
      <c r="J714" s="10">
        <f t="shared" si="98"/>
        <v>0</v>
      </c>
      <c r="K714" s="10">
        <f t="shared" si="98"/>
        <v>0</v>
      </c>
      <c r="L714" s="15">
        <f t="shared" si="98"/>
        <v>0</v>
      </c>
      <c r="M714" s="10">
        <f t="shared" si="98"/>
        <v>0</v>
      </c>
      <c r="N714" s="10">
        <f t="shared" si="98"/>
        <v>0</v>
      </c>
      <c r="O714" s="10">
        <f t="shared" si="98"/>
        <v>0</v>
      </c>
      <c r="P714" s="12" t="e">
        <f>L714-#REF!</f>
        <v>#REF!</v>
      </c>
      <c r="Q714" s="1" t="e">
        <f>P714-'ВЕРНАЯ на АВГУСТ'!P714</f>
        <v>#REF!</v>
      </c>
    </row>
    <row r="715" spans="1:17">
      <c r="A715" s="273"/>
      <c r="B715" s="9"/>
      <c r="C715" s="9"/>
      <c r="D715" s="10">
        <f t="shared" si="98"/>
        <v>0</v>
      </c>
      <c r="E715" s="10">
        <f t="shared" si="98"/>
        <v>0</v>
      </c>
      <c r="F715" s="10">
        <f t="shared" si="98"/>
        <v>0</v>
      </c>
      <c r="G715" s="10">
        <f t="shared" si="98"/>
        <v>0</v>
      </c>
      <c r="H715" s="10">
        <f t="shared" si="98"/>
        <v>0</v>
      </c>
      <c r="I715" s="10">
        <f t="shared" si="98"/>
        <v>0</v>
      </c>
      <c r="J715" s="10">
        <f t="shared" si="98"/>
        <v>0</v>
      </c>
      <c r="K715" s="10">
        <f t="shared" si="98"/>
        <v>0</v>
      </c>
      <c r="L715" s="15">
        <f t="shared" si="98"/>
        <v>0</v>
      </c>
      <c r="M715" s="10">
        <f t="shared" si="98"/>
        <v>0</v>
      </c>
      <c r="N715" s="10">
        <f t="shared" si="98"/>
        <v>0</v>
      </c>
      <c r="O715" s="10">
        <f t="shared" si="98"/>
        <v>0</v>
      </c>
      <c r="P715" s="12" t="e">
        <f>L715-#REF!</f>
        <v>#REF!</v>
      </c>
      <c r="Q715" s="1" t="e">
        <f>P715-'ВЕРНАЯ на АВГУСТ'!P715</f>
        <v>#REF!</v>
      </c>
    </row>
    <row r="716" spans="1:17">
      <c r="A716" s="273"/>
      <c r="B716" s="266" t="s">
        <v>12</v>
      </c>
      <c r="C716" s="266"/>
      <c r="D716" s="266"/>
      <c r="E716" s="266"/>
      <c r="F716" s="266"/>
      <c r="G716" s="266"/>
      <c r="H716" s="266"/>
      <c r="I716" s="266"/>
      <c r="J716" s="266"/>
      <c r="K716" s="266"/>
      <c r="L716" s="266"/>
      <c r="M716" s="266"/>
      <c r="N716" s="266"/>
      <c r="O716" s="266"/>
      <c r="P716" s="12" t="e">
        <f>L716-#REF!</f>
        <v>#REF!</v>
      </c>
      <c r="Q716" s="1" t="e">
        <f>P716-'ВЕРНАЯ на АВГУСТ'!P716</f>
        <v>#REF!</v>
      </c>
    </row>
    <row r="717" spans="1:17">
      <c r="A717" s="273"/>
      <c r="B717" s="266" t="s">
        <v>13</v>
      </c>
      <c r="C717" s="9" t="s">
        <v>6</v>
      </c>
      <c r="D717" s="10">
        <f t="shared" ref="D717:D758" si="99">SUM(E717:O717)</f>
        <v>948497.89999999991</v>
      </c>
      <c r="E717" s="10">
        <f t="shared" ref="E717:O722" si="100">E730+E736+E742+E748+E762+E774+E780+E786+E792</f>
        <v>0</v>
      </c>
      <c r="F717" s="10">
        <f t="shared" si="100"/>
        <v>0</v>
      </c>
      <c r="G717" s="10">
        <f t="shared" si="100"/>
        <v>0</v>
      </c>
      <c r="H717" s="10">
        <f t="shared" si="100"/>
        <v>0</v>
      </c>
      <c r="I717" s="10">
        <f t="shared" si="100"/>
        <v>0</v>
      </c>
      <c r="J717" s="10">
        <f t="shared" si="100"/>
        <v>214391.7</v>
      </c>
      <c r="K717" s="10">
        <f t="shared" si="100"/>
        <v>295095</v>
      </c>
      <c r="L717" s="15">
        <f t="shared" si="100"/>
        <v>77192.899999999994</v>
      </c>
      <c r="M717" s="10">
        <f t="shared" si="100"/>
        <v>172748.19999999998</v>
      </c>
      <c r="N717" s="10">
        <f t="shared" si="100"/>
        <v>189070.1</v>
      </c>
      <c r="O717" s="10">
        <f t="shared" si="100"/>
        <v>0</v>
      </c>
      <c r="P717" s="12" t="e">
        <f>L717-#REF!</f>
        <v>#REF!</v>
      </c>
      <c r="Q717" s="1" t="e">
        <f>P717-'ВЕРНАЯ на АВГУСТ'!P717</f>
        <v>#REF!</v>
      </c>
    </row>
    <row r="718" spans="1:17">
      <c r="A718" s="273"/>
      <c r="B718" s="266"/>
      <c r="C718" s="9" t="s">
        <v>7</v>
      </c>
      <c r="D718" s="10">
        <f t="shared" si="99"/>
        <v>96484.9</v>
      </c>
      <c r="E718" s="10">
        <f t="shared" si="100"/>
        <v>0</v>
      </c>
      <c r="F718" s="10">
        <f t="shared" si="100"/>
        <v>0</v>
      </c>
      <c r="G718" s="10">
        <f t="shared" si="100"/>
        <v>0</v>
      </c>
      <c r="H718" s="10">
        <f t="shared" si="100"/>
        <v>0</v>
      </c>
      <c r="I718" s="10">
        <f t="shared" si="100"/>
        <v>0</v>
      </c>
      <c r="J718" s="10">
        <f t="shared" si="100"/>
        <v>31069.9</v>
      </c>
      <c r="K718" s="10">
        <f t="shared" si="100"/>
        <v>17766.599999999999</v>
      </c>
      <c r="L718" s="15">
        <f t="shared" si="100"/>
        <v>7848.4</v>
      </c>
      <c r="M718" s="10">
        <f t="shared" si="100"/>
        <v>19002.3</v>
      </c>
      <c r="N718" s="10">
        <f t="shared" si="100"/>
        <v>20797.699999999997</v>
      </c>
      <c r="O718" s="10">
        <f t="shared" si="100"/>
        <v>0</v>
      </c>
      <c r="P718" s="12" t="e">
        <f>L718-#REF!</f>
        <v>#REF!</v>
      </c>
      <c r="Q718" s="1" t="e">
        <f>P718-'ВЕРНАЯ на АВГУСТ'!P718</f>
        <v>#REF!</v>
      </c>
    </row>
    <row r="719" spans="1:17" ht="24">
      <c r="A719" s="273"/>
      <c r="B719" s="266"/>
      <c r="C719" s="9" t="s">
        <v>8</v>
      </c>
      <c r="D719" s="10">
        <f t="shared" si="99"/>
        <v>852013</v>
      </c>
      <c r="E719" s="10">
        <f t="shared" si="100"/>
        <v>0</v>
      </c>
      <c r="F719" s="10">
        <f t="shared" si="100"/>
        <v>0</v>
      </c>
      <c r="G719" s="10">
        <f t="shared" si="100"/>
        <v>0</v>
      </c>
      <c r="H719" s="10">
        <f t="shared" si="100"/>
        <v>0</v>
      </c>
      <c r="I719" s="10">
        <f t="shared" si="100"/>
        <v>0</v>
      </c>
      <c r="J719" s="10">
        <f t="shared" si="100"/>
        <v>183321.8</v>
      </c>
      <c r="K719" s="10">
        <f t="shared" si="100"/>
        <v>277328.40000000002</v>
      </c>
      <c r="L719" s="15">
        <f t="shared" si="100"/>
        <v>69344.5</v>
      </c>
      <c r="M719" s="10">
        <f t="shared" si="100"/>
        <v>153745.9</v>
      </c>
      <c r="N719" s="10">
        <f t="shared" si="100"/>
        <v>168272.4</v>
      </c>
      <c r="O719" s="10">
        <f t="shared" si="100"/>
        <v>0</v>
      </c>
      <c r="P719" s="12" t="e">
        <f>L719-#REF!</f>
        <v>#REF!</v>
      </c>
      <c r="Q719" s="1" t="e">
        <f>P719-'ВЕРНАЯ на АВГУСТ'!P719</f>
        <v>#REF!</v>
      </c>
    </row>
    <row r="720" spans="1:17" ht="24">
      <c r="A720" s="273"/>
      <c r="B720" s="266"/>
      <c r="C720" s="9" t="s">
        <v>9</v>
      </c>
      <c r="D720" s="10">
        <f t="shared" si="99"/>
        <v>0</v>
      </c>
      <c r="E720" s="10">
        <f t="shared" si="100"/>
        <v>0</v>
      </c>
      <c r="F720" s="10">
        <f t="shared" si="100"/>
        <v>0</v>
      </c>
      <c r="G720" s="10">
        <f t="shared" si="100"/>
        <v>0</v>
      </c>
      <c r="H720" s="10">
        <f t="shared" si="100"/>
        <v>0</v>
      </c>
      <c r="I720" s="10">
        <f t="shared" si="100"/>
        <v>0</v>
      </c>
      <c r="J720" s="10">
        <f t="shared" si="100"/>
        <v>0</v>
      </c>
      <c r="K720" s="10">
        <f t="shared" si="100"/>
        <v>0</v>
      </c>
      <c r="L720" s="15">
        <f t="shared" si="100"/>
        <v>0</v>
      </c>
      <c r="M720" s="10">
        <f t="shared" si="100"/>
        <v>0</v>
      </c>
      <c r="N720" s="10">
        <f t="shared" si="100"/>
        <v>0</v>
      </c>
      <c r="O720" s="10">
        <f t="shared" si="100"/>
        <v>0</v>
      </c>
      <c r="P720" s="12" t="e">
        <f>L720-#REF!</f>
        <v>#REF!</v>
      </c>
      <c r="Q720" s="1" t="e">
        <f>P720-'ВЕРНАЯ на АВГУСТ'!P720</f>
        <v>#REF!</v>
      </c>
    </row>
    <row r="721" spans="1:17" ht="36">
      <c r="A721" s="273"/>
      <c r="B721" s="266"/>
      <c r="C721" s="9" t="s">
        <v>10</v>
      </c>
      <c r="D721" s="10">
        <f t="shared" si="99"/>
        <v>0</v>
      </c>
      <c r="E721" s="10">
        <f t="shared" si="100"/>
        <v>0</v>
      </c>
      <c r="F721" s="10">
        <f t="shared" si="100"/>
        <v>0</v>
      </c>
      <c r="G721" s="10">
        <f t="shared" si="100"/>
        <v>0</v>
      </c>
      <c r="H721" s="10">
        <f t="shared" si="100"/>
        <v>0</v>
      </c>
      <c r="I721" s="10">
        <f t="shared" si="100"/>
        <v>0</v>
      </c>
      <c r="J721" s="10">
        <f t="shared" si="100"/>
        <v>0</v>
      </c>
      <c r="K721" s="10">
        <f t="shared" si="100"/>
        <v>0</v>
      </c>
      <c r="L721" s="15">
        <f t="shared" si="100"/>
        <v>0</v>
      </c>
      <c r="M721" s="10">
        <f t="shared" si="100"/>
        <v>0</v>
      </c>
      <c r="N721" s="10">
        <f t="shared" si="100"/>
        <v>0</v>
      </c>
      <c r="O721" s="10">
        <f t="shared" si="100"/>
        <v>0</v>
      </c>
      <c r="P721" s="12" t="e">
        <f>L721-#REF!</f>
        <v>#REF!</v>
      </c>
      <c r="Q721" s="1" t="e">
        <f>P721-'ВЕРНАЯ на АВГУСТ'!P721</f>
        <v>#REF!</v>
      </c>
    </row>
    <row r="722" spans="1:17">
      <c r="A722" s="273"/>
      <c r="B722" s="9"/>
      <c r="C722" s="9"/>
      <c r="D722" s="10">
        <f t="shared" si="99"/>
        <v>0</v>
      </c>
      <c r="E722" s="10">
        <f t="shared" si="100"/>
        <v>0</v>
      </c>
      <c r="F722" s="10">
        <f t="shared" si="100"/>
        <v>0</v>
      </c>
      <c r="G722" s="10">
        <f t="shared" si="100"/>
        <v>0</v>
      </c>
      <c r="H722" s="10">
        <f t="shared" si="100"/>
        <v>0</v>
      </c>
      <c r="I722" s="10">
        <f t="shared" si="100"/>
        <v>0</v>
      </c>
      <c r="J722" s="10">
        <f t="shared" si="100"/>
        <v>0</v>
      </c>
      <c r="K722" s="10">
        <f t="shared" si="100"/>
        <v>0</v>
      </c>
      <c r="L722" s="15">
        <f t="shared" si="100"/>
        <v>0</v>
      </c>
      <c r="M722" s="10">
        <f t="shared" si="100"/>
        <v>0</v>
      </c>
      <c r="N722" s="10">
        <f t="shared" si="100"/>
        <v>0</v>
      </c>
      <c r="O722" s="10">
        <f t="shared" si="100"/>
        <v>0</v>
      </c>
      <c r="P722" s="12" t="e">
        <f>L722-#REF!</f>
        <v>#REF!</v>
      </c>
      <c r="Q722" s="1" t="e">
        <f>P722-'ВЕРНАЯ на АВГУСТ'!P722</f>
        <v>#REF!</v>
      </c>
    </row>
    <row r="723" spans="1:17">
      <c r="A723" s="273"/>
      <c r="B723" s="9"/>
      <c r="C723" s="9"/>
      <c r="D723" s="10">
        <f t="shared" si="99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  <c r="Q723" s="1" t="e">
        <f>P723-'ВЕРНАЯ на АВГУСТ'!P723</f>
        <v>#REF!</v>
      </c>
    </row>
    <row r="724" spans="1:17">
      <c r="A724" s="273"/>
      <c r="B724" s="266" t="s">
        <v>17</v>
      </c>
      <c r="C724" s="9" t="s">
        <v>6</v>
      </c>
      <c r="D724" s="10">
        <f t="shared" si="99"/>
        <v>16420.400000000001</v>
      </c>
      <c r="E724" s="10">
        <f t="shared" ref="E724:O729" si="101">E768</f>
        <v>0</v>
      </c>
      <c r="F724" s="10">
        <f t="shared" si="101"/>
        <v>0</v>
      </c>
      <c r="G724" s="10">
        <f t="shared" si="101"/>
        <v>0</v>
      </c>
      <c r="H724" s="10">
        <f t="shared" si="101"/>
        <v>0</v>
      </c>
      <c r="I724" s="10">
        <f t="shared" si="101"/>
        <v>0</v>
      </c>
      <c r="J724" s="10">
        <f t="shared" si="101"/>
        <v>8569.2999999999993</v>
      </c>
      <c r="K724" s="10">
        <f t="shared" si="101"/>
        <v>7851.1</v>
      </c>
      <c r="L724" s="15">
        <f t="shared" si="101"/>
        <v>0</v>
      </c>
      <c r="M724" s="10">
        <f t="shared" si="101"/>
        <v>0</v>
      </c>
      <c r="N724" s="10">
        <f t="shared" si="101"/>
        <v>0</v>
      </c>
      <c r="O724" s="10">
        <f t="shared" si="101"/>
        <v>0</v>
      </c>
      <c r="P724" s="12" t="e">
        <f>L724-#REF!</f>
        <v>#REF!</v>
      </c>
      <c r="Q724" s="1" t="e">
        <f>P724-'ВЕРНАЯ на АВГУСТ'!P724</f>
        <v>#REF!</v>
      </c>
    </row>
    <row r="725" spans="1:17">
      <c r="A725" s="273"/>
      <c r="B725" s="266"/>
      <c r="C725" s="9" t="s">
        <v>7</v>
      </c>
      <c r="D725" s="10">
        <f t="shared" si="99"/>
        <v>16420.400000000001</v>
      </c>
      <c r="E725" s="10">
        <f t="shared" si="101"/>
        <v>0</v>
      </c>
      <c r="F725" s="10">
        <f t="shared" si="101"/>
        <v>0</v>
      </c>
      <c r="G725" s="10">
        <f t="shared" si="101"/>
        <v>0</v>
      </c>
      <c r="H725" s="10">
        <f t="shared" si="101"/>
        <v>0</v>
      </c>
      <c r="I725" s="10">
        <f t="shared" si="101"/>
        <v>0</v>
      </c>
      <c r="J725" s="10">
        <f t="shared" si="101"/>
        <v>8569.2999999999993</v>
      </c>
      <c r="K725" s="10">
        <f t="shared" si="101"/>
        <v>7851.1</v>
      </c>
      <c r="L725" s="15">
        <f t="shared" si="101"/>
        <v>0</v>
      </c>
      <c r="M725" s="10">
        <f t="shared" si="101"/>
        <v>0</v>
      </c>
      <c r="N725" s="10">
        <f t="shared" si="101"/>
        <v>0</v>
      </c>
      <c r="O725" s="10">
        <f t="shared" si="101"/>
        <v>0</v>
      </c>
      <c r="P725" s="12" t="e">
        <f>L725-#REF!</f>
        <v>#REF!</v>
      </c>
      <c r="Q725" s="1" t="e">
        <f>P725-'ВЕРНАЯ на АВГУСТ'!P725</f>
        <v>#REF!</v>
      </c>
    </row>
    <row r="726" spans="1:17" ht="24">
      <c r="A726" s="273"/>
      <c r="B726" s="266"/>
      <c r="C726" s="9" t="s">
        <v>8</v>
      </c>
      <c r="D726" s="10">
        <f t="shared" si="99"/>
        <v>0</v>
      </c>
      <c r="E726" s="10">
        <f t="shared" si="101"/>
        <v>0</v>
      </c>
      <c r="F726" s="10">
        <f t="shared" si="101"/>
        <v>0</v>
      </c>
      <c r="G726" s="10">
        <f t="shared" si="101"/>
        <v>0</v>
      </c>
      <c r="H726" s="10">
        <f t="shared" si="101"/>
        <v>0</v>
      </c>
      <c r="I726" s="10">
        <f t="shared" si="101"/>
        <v>0</v>
      </c>
      <c r="J726" s="10">
        <f t="shared" si="101"/>
        <v>0</v>
      </c>
      <c r="K726" s="10">
        <f t="shared" si="101"/>
        <v>0</v>
      </c>
      <c r="L726" s="15">
        <f t="shared" si="101"/>
        <v>0</v>
      </c>
      <c r="M726" s="10">
        <f t="shared" si="101"/>
        <v>0</v>
      </c>
      <c r="N726" s="10">
        <f t="shared" si="101"/>
        <v>0</v>
      </c>
      <c r="O726" s="10">
        <f t="shared" si="101"/>
        <v>0</v>
      </c>
      <c r="P726" s="12" t="e">
        <f>L726-#REF!</f>
        <v>#REF!</v>
      </c>
      <c r="Q726" s="1" t="e">
        <f>P726-'ВЕРНАЯ на АВГУСТ'!P726</f>
        <v>#REF!</v>
      </c>
    </row>
    <row r="727" spans="1:17" ht="24">
      <c r="A727" s="273"/>
      <c r="B727" s="266"/>
      <c r="C727" s="9" t="s">
        <v>9</v>
      </c>
      <c r="D727" s="10">
        <f t="shared" si="99"/>
        <v>0</v>
      </c>
      <c r="E727" s="10">
        <f t="shared" si="101"/>
        <v>0</v>
      </c>
      <c r="F727" s="10">
        <f t="shared" si="101"/>
        <v>0</v>
      </c>
      <c r="G727" s="10">
        <f t="shared" si="101"/>
        <v>0</v>
      </c>
      <c r="H727" s="10">
        <f t="shared" si="101"/>
        <v>0</v>
      </c>
      <c r="I727" s="10">
        <f t="shared" si="101"/>
        <v>0</v>
      </c>
      <c r="J727" s="10">
        <f t="shared" si="101"/>
        <v>0</v>
      </c>
      <c r="K727" s="10">
        <f t="shared" si="101"/>
        <v>0</v>
      </c>
      <c r="L727" s="15">
        <f t="shared" si="101"/>
        <v>0</v>
      </c>
      <c r="M727" s="10">
        <f t="shared" si="101"/>
        <v>0</v>
      </c>
      <c r="N727" s="10">
        <f t="shared" si="101"/>
        <v>0</v>
      </c>
      <c r="O727" s="10">
        <f t="shared" si="101"/>
        <v>0</v>
      </c>
      <c r="P727" s="12" t="e">
        <f>L727-#REF!</f>
        <v>#REF!</v>
      </c>
      <c r="Q727" s="1" t="e">
        <f>P727-'ВЕРНАЯ на АВГУСТ'!P727</f>
        <v>#REF!</v>
      </c>
    </row>
    <row r="728" spans="1:17" ht="36">
      <c r="A728" s="273"/>
      <c r="B728" s="266"/>
      <c r="C728" s="9" t="s">
        <v>10</v>
      </c>
      <c r="D728" s="10">
        <f t="shared" si="99"/>
        <v>0</v>
      </c>
      <c r="E728" s="10">
        <f t="shared" si="101"/>
        <v>0</v>
      </c>
      <c r="F728" s="10">
        <f t="shared" si="101"/>
        <v>0</v>
      </c>
      <c r="G728" s="10">
        <f t="shared" si="101"/>
        <v>0</v>
      </c>
      <c r="H728" s="10">
        <f t="shared" si="101"/>
        <v>0</v>
      </c>
      <c r="I728" s="10">
        <f t="shared" si="101"/>
        <v>0</v>
      </c>
      <c r="J728" s="10">
        <f t="shared" si="101"/>
        <v>0</v>
      </c>
      <c r="K728" s="10">
        <f t="shared" si="101"/>
        <v>0</v>
      </c>
      <c r="L728" s="15">
        <f t="shared" si="101"/>
        <v>0</v>
      </c>
      <c r="M728" s="10">
        <f t="shared" si="101"/>
        <v>0</v>
      </c>
      <c r="N728" s="10">
        <f t="shared" si="101"/>
        <v>0</v>
      </c>
      <c r="O728" s="10">
        <f t="shared" si="101"/>
        <v>0</v>
      </c>
      <c r="P728" s="12" t="e">
        <f>L728-#REF!</f>
        <v>#REF!</v>
      </c>
      <c r="Q728" s="1" t="e">
        <f>P728-'ВЕРНАЯ на АВГУСТ'!P728</f>
        <v>#REF!</v>
      </c>
    </row>
    <row r="729" spans="1:17" hidden="1">
      <c r="A729" s="274"/>
      <c r="B729" s="9"/>
      <c r="C729" s="9"/>
      <c r="D729" s="10">
        <f t="shared" si="99"/>
        <v>0</v>
      </c>
      <c r="E729" s="10">
        <f t="shared" si="101"/>
        <v>0</v>
      </c>
      <c r="F729" s="10">
        <f t="shared" si="101"/>
        <v>0</v>
      </c>
      <c r="G729" s="10">
        <f t="shared" si="101"/>
        <v>0</v>
      </c>
      <c r="H729" s="10">
        <f t="shared" si="101"/>
        <v>0</v>
      </c>
      <c r="I729" s="10">
        <f t="shared" si="101"/>
        <v>0</v>
      </c>
      <c r="J729" s="10">
        <f t="shared" si="101"/>
        <v>0</v>
      </c>
      <c r="K729" s="10">
        <f t="shared" si="101"/>
        <v>0</v>
      </c>
      <c r="L729" s="15">
        <f t="shared" si="101"/>
        <v>0</v>
      </c>
      <c r="M729" s="10">
        <f t="shared" si="101"/>
        <v>0</v>
      </c>
      <c r="N729" s="10">
        <f t="shared" si="101"/>
        <v>0</v>
      </c>
      <c r="O729" s="10">
        <f t="shared" si="101"/>
        <v>0</v>
      </c>
      <c r="P729" s="12" t="e">
        <f>L729-#REF!</f>
        <v>#REF!</v>
      </c>
      <c r="Q729" s="1" t="e">
        <f>P729-'ВЕРНАЯ на АВГУСТ'!P729</f>
        <v>#REF!</v>
      </c>
    </row>
    <row r="730" spans="1:17">
      <c r="A730" s="266" t="s">
        <v>109</v>
      </c>
      <c r="B730" s="266" t="s">
        <v>13</v>
      </c>
      <c r="C730" s="9" t="s">
        <v>6</v>
      </c>
      <c r="D730" s="10">
        <f t="shared" si="99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  <c r="Q730" s="1" t="e">
        <f>P730-'ВЕРНАЯ на АВГУСТ'!P730</f>
        <v>#REF!</v>
      </c>
    </row>
    <row r="731" spans="1:17">
      <c r="A731" s="266"/>
      <c r="B731" s="266"/>
      <c r="C731" s="9" t="s">
        <v>7</v>
      </c>
      <c r="D731" s="10">
        <f t="shared" si="99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  <c r="Q731" s="1" t="e">
        <f>P731-'ВЕРНАЯ на АВГУСТ'!P731</f>
        <v>#REF!</v>
      </c>
    </row>
    <row r="732" spans="1:17" ht="24">
      <c r="A732" s="266"/>
      <c r="B732" s="266"/>
      <c r="C732" s="9" t="s">
        <v>8</v>
      </c>
      <c r="D732" s="10">
        <f t="shared" si="99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  <c r="Q732" s="1" t="e">
        <f>P732-'ВЕРНАЯ на АВГУСТ'!P732</f>
        <v>#REF!</v>
      </c>
    </row>
    <row r="733" spans="1:17" ht="24">
      <c r="A733" s="266"/>
      <c r="B733" s="266"/>
      <c r="C733" s="9" t="s">
        <v>9</v>
      </c>
      <c r="D733" s="10">
        <f t="shared" si="99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  <c r="Q733" s="1" t="e">
        <f>P733-'ВЕРНАЯ на АВГУСТ'!P733</f>
        <v>#REF!</v>
      </c>
    </row>
    <row r="734" spans="1:17" ht="36">
      <c r="A734" s="266"/>
      <c r="B734" s="266"/>
      <c r="C734" s="9" t="s">
        <v>10</v>
      </c>
      <c r="D734" s="10">
        <f t="shared" si="99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  <c r="Q734" s="1" t="e">
        <f>P734-'ВЕРНАЯ на АВГУСТ'!P734</f>
        <v>#REF!</v>
      </c>
    </row>
    <row r="735" spans="1:17" hidden="1">
      <c r="A735" s="9"/>
      <c r="B735" s="9"/>
      <c r="C735" s="9"/>
      <c r="D735" s="10">
        <f t="shared" si="99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  <c r="Q735" s="1" t="e">
        <f>P735-'ВЕРНАЯ на АВГУСТ'!P735</f>
        <v>#REF!</v>
      </c>
    </row>
    <row r="736" spans="1:17">
      <c r="A736" s="266" t="s">
        <v>110</v>
      </c>
      <c r="B736" s="266" t="s">
        <v>21</v>
      </c>
      <c r="C736" s="9" t="s">
        <v>6</v>
      </c>
      <c r="D736" s="10">
        <f t="shared" si="99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  <c r="Q736" s="1" t="e">
        <f>P736-'ВЕРНАЯ на АВГУСТ'!P736</f>
        <v>#REF!</v>
      </c>
    </row>
    <row r="737" spans="1:17">
      <c r="A737" s="266"/>
      <c r="B737" s="266"/>
      <c r="C737" s="9" t="s">
        <v>7</v>
      </c>
      <c r="D737" s="10">
        <f t="shared" si="99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  <c r="Q737" s="1" t="e">
        <f>P737-'ВЕРНАЯ на АВГУСТ'!P737</f>
        <v>#REF!</v>
      </c>
    </row>
    <row r="738" spans="1:17" ht="24">
      <c r="A738" s="266"/>
      <c r="B738" s="266"/>
      <c r="C738" s="9" t="s">
        <v>8</v>
      </c>
      <c r="D738" s="10">
        <f t="shared" si="99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  <c r="Q738" s="1" t="e">
        <f>P738-'ВЕРНАЯ на АВГУСТ'!P738</f>
        <v>#REF!</v>
      </c>
    </row>
    <row r="739" spans="1:17" ht="24">
      <c r="A739" s="266"/>
      <c r="B739" s="266"/>
      <c r="C739" s="9" t="s">
        <v>9</v>
      </c>
      <c r="D739" s="10">
        <f t="shared" si="99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  <c r="Q739" s="1" t="e">
        <f>P739-'ВЕРНАЯ на АВГУСТ'!P739</f>
        <v>#REF!</v>
      </c>
    </row>
    <row r="740" spans="1:17" ht="36">
      <c r="A740" s="266"/>
      <c r="B740" s="266"/>
      <c r="C740" s="9" t="s">
        <v>10</v>
      </c>
      <c r="D740" s="10">
        <f t="shared" si="99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  <c r="Q740" s="1" t="e">
        <f>P740-'ВЕРНАЯ на АВГУСТ'!P740</f>
        <v>#REF!</v>
      </c>
    </row>
    <row r="741" spans="1:17" hidden="1">
      <c r="A741" s="9"/>
      <c r="B741" s="9"/>
      <c r="C741" s="9"/>
      <c r="D741" s="10">
        <f t="shared" si="99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  <c r="Q741" s="1" t="e">
        <f>P741-'ВЕРНАЯ на АВГУСТ'!P741</f>
        <v>#REF!</v>
      </c>
    </row>
    <row r="742" spans="1:17">
      <c r="A742" s="266" t="s">
        <v>111</v>
      </c>
      <c r="B742" s="266" t="s">
        <v>21</v>
      </c>
      <c r="C742" s="9" t="s">
        <v>6</v>
      </c>
      <c r="D742" s="10">
        <f t="shared" si="99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  <c r="Q742" s="1" t="e">
        <f>P742-'ВЕРНАЯ на АВГУСТ'!P742</f>
        <v>#REF!</v>
      </c>
    </row>
    <row r="743" spans="1:17">
      <c r="A743" s="266"/>
      <c r="B743" s="266"/>
      <c r="C743" s="9" t="s">
        <v>7</v>
      </c>
      <c r="D743" s="10">
        <f t="shared" si="99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  <c r="Q743" s="1" t="e">
        <f>P743-'ВЕРНАЯ на АВГУСТ'!P743</f>
        <v>#REF!</v>
      </c>
    </row>
    <row r="744" spans="1:17" ht="24">
      <c r="A744" s="266"/>
      <c r="B744" s="266"/>
      <c r="C744" s="9" t="s">
        <v>8</v>
      </c>
      <c r="D744" s="10">
        <f t="shared" si="99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  <c r="Q744" s="1" t="e">
        <f>P744-'ВЕРНАЯ на АВГУСТ'!P744</f>
        <v>#REF!</v>
      </c>
    </row>
    <row r="745" spans="1:17" ht="24">
      <c r="A745" s="266"/>
      <c r="B745" s="266"/>
      <c r="C745" s="9" t="s">
        <v>9</v>
      </c>
      <c r="D745" s="10">
        <f t="shared" si="99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  <c r="Q745" s="1" t="e">
        <f>P745-'ВЕРНАЯ на АВГУСТ'!P745</f>
        <v>#REF!</v>
      </c>
    </row>
    <row r="746" spans="1:17" ht="36">
      <c r="A746" s="266"/>
      <c r="B746" s="266"/>
      <c r="C746" s="9" t="s">
        <v>10</v>
      </c>
      <c r="D746" s="10">
        <f t="shared" si="99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  <c r="Q746" s="1" t="e">
        <f>P746-'ВЕРНАЯ на АВГУСТ'!P746</f>
        <v>#REF!</v>
      </c>
    </row>
    <row r="747" spans="1:17" hidden="1">
      <c r="A747" s="9"/>
      <c r="B747" s="9"/>
      <c r="C747" s="9"/>
      <c r="D747" s="10">
        <f t="shared" si="99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  <c r="Q747" s="1" t="e">
        <f>P747-'ВЕРНАЯ на АВГУСТ'!P747</f>
        <v>#REF!</v>
      </c>
    </row>
    <row r="748" spans="1:17">
      <c r="A748" s="266" t="s">
        <v>112</v>
      </c>
      <c r="B748" s="266" t="s">
        <v>13</v>
      </c>
      <c r="C748" s="9" t="s">
        <v>6</v>
      </c>
      <c r="D748" s="10">
        <f t="shared" si="99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  <c r="Q748" s="1" t="e">
        <f>P748-'ВЕРНАЯ на АВГУСТ'!P748</f>
        <v>#REF!</v>
      </c>
    </row>
    <row r="749" spans="1:17">
      <c r="A749" s="266"/>
      <c r="B749" s="266"/>
      <c r="C749" s="9" t="s">
        <v>7</v>
      </c>
      <c r="D749" s="10">
        <f t="shared" si="99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  <c r="Q749" s="1" t="e">
        <f>P749-'ВЕРНАЯ на АВГУСТ'!P749</f>
        <v>#REF!</v>
      </c>
    </row>
    <row r="750" spans="1:17" ht="24">
      <c r="A750" s="266"/>
      <c r="B750" s="266"/>
      <c r="C750" s="9" t="s">
        <v>8</v>
      </c>
      <c r="D750" s="10">
        <f t="shared" si="99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  <c r="Q750" s="1" t="e">
        <f>P750-'ВЕРНАЯ на АВГУСТ'!P750</f>
        <v>#REF!</v>
      </c>
    </row>
    <row r="751" spans="1:17" ht="24">
      <c r="A751" s="266"/>
      <c r="B751" s="266"/>
      <c r="C751" s="9" t="s">
        <v>9</v>
      </c>
      <c r="D751" s="10">
        <f t="shared" si="99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  <c r="Q751" s="1" t="e">
        <f>P751-'ВЕРНАЯ на АВГУСТ'!P751</f>
        <v>#REF!</v>
      </c>
    </row>
    <row r="752" spans="1:17" ht="36">
      <c r="A752" s="266"/>
      <c r="B752" s="266"/>
      <c r="C752" s="9" t="s">
        <v>10</v>
      </c>
      <c r="D752" s="10">
        <f t="shared" si="99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  <c r="Q752" s="1" t="e">
        <f>P752-'ВЕРНАЯ на АВГУСТ'!P752</f>
        <v>#REF!</v>
      </c>
    </row>
    <row r="753" spans="1:17" hidden="1">
      <c r="A753" s="9"/>
      <c r="B753" s="9"/>
      <c r="C753" s="9"/>
      <c r="D753" s="10">
        <f t="shared" si="99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  <c r="Q753" s="1" t="e">
        <f>P753-'ВЕРНАЯ на АВГУСТ'!P753</f>
        <v>#REF!</v>
      </c>
    </row>
    <row r="754" spans="1:17">
      <c r="A754" s="266" t="s">
        <v>113</v>
      </c>
      <c r="B754" s="266"/>
      <c r="C754" s="9" t="s">
        <v>6</v>
      </c>
      <c r="D754" s="10">
        <f t="shared" si="99"/>
        <v>26399.599999999999</v>
      </c>
      <c r="E754" s="10">
        <f t="shared" ref="D754:O759" si="102">E762+E768</f>
        <v>0</v>
      </c>
      <c r="F754" s="10">
        <f t="shared" si="102"/>
        <v>0</v>
      </c>
      <c r="G754" s="10">
        <f t="shared" si="102"/>
        <v>0</v>
      </c>
      <c r="H754" s="10">
        <f t="shared" si="102"/>
        <v>0</v>
      </c>
      <c r="I754" s="10">
        <f t="shared" si="102"/>
        <v>0</v>
      </c>
      <c r="J754" s="10">
        <f t="shared" si="102"/>
        <v>18548.5</v>
      </c>
      <c r="K754" s="10">
        <f t="shared" si="102"/>
        <v>7851.1</v>
      </c>
      <c r="L754" s="15">
        <f t="shared" si="102"/>
        <v>0</v>
      </c>
      <c r="M754" s="10">
        <f t="shared" si="102"/>
        <v>0</v>
      </c>
      <c r="N754" s="10">
        <f t="shared" si="102"/>
        <v>0</v>
      </c>
      <c r="O754" s="10">
        <f t="shared" si="102"/>
        <v>0</v>
      </c>
      <c r="P754" s="12" t="e">
        <f>L754-#REF!</f>
        <v>#REF!</v>
      </c>
      <c r="Q754" s="1" t="e">
        <f>P754-'ВЕРНАЯ на АВГУСТ'!P754</f>
        <v>#REF!</v>
      </c>
    </row>
    <row r="755" spans="1:17">
      <c r="A755" s="266"/>
      <c r="B755" s="266"/>
      <c r="C755" s="9" t="s">
        <v>7</v>
      </c>
      <c r="D755" s="10">
        <f t="shared" si="99"/>
        <v>26399.599999999999</v>
      </c>
      <c r="E755" s="10">
        <f t="shared" si="102"/>
        <v>0</v>
      </c>
      <c r="F755" s="10">
        <f t="shared" si="102"/>
        <v>0</v>
      </c>
      <c r="G755" s="10">
        <f t="shared" si="102"/>
        <v>0</v>
      </c>
      <c r="H755" s="10">
        <f t="shared" si="102"/>
        <v>0</v>
      </c>
      <c r="I755" s="10">
        <f t="shared" si="102"/>
        <v>0</v>
      </c>
      <c r="J755" s="10">
        <f t="shared" si="102"/>
        <v>18548.5</v>
      </c>
      <c r="K755" s="10">
        <f t="shared" si="102"/>
        <v>7851.1</v>
      </c>
      <c r="L755" s="15">
        <f t="shared" si="102"/>
        <v>0</v>
      </c>
      <c r="M755" s="10">
        <f t="shared" si="102"/>
        <v>0</v>
      </c>
      <c r="N755" s="10">
        <f t="shared" si="102"/>
        <v>0</v>
      </c>
      <c r="O755" s="10">
        <f t="shared" si="102"/>
        <v>0</v>
      </c>
      <c r="P755" s="12" t="e">
        <f>L755-#REF!</f>
        <v>#REF!</v>
      </c>
      <c r="Q755" s="1" t="e">
        <f>P755-'ВЕРНАЯ на АВГУСТ'!P755</f>
        <v>#REF!</v>
      </c>
    </row>
    <row r="756" spans="1:17" ht="24">
      <c r="A756" s="266"/>
      <c r="B756" s="266"/>
      <c r="C756" s="9" t="s">
        <v>8</v>
      </c>
      <c r="D756" s="10">
        <f t="shared" si="99"/>
        <v>0</v>
      </c>
      <c r="E756" s="10">
        <f t="shared" si="102"/>
        <v>0</v>
      </c>
      <c r="F756" s="10">
        <f t="shared" si="102"/>
        <v>0</v>
      </c>
      <c r="G756" s="10">
        <f t="shared" si="102"/>
        <v>0</v>
      </c>
      <c r="H756" s="10">
        <f t="shared" si="102"/>
        <v>0</v>
      </c>
      <c r="I756" s="10">
        <f t="shared" si="102"/>
        <v>0</v>
      </c>
      <c r="J756" s="10">
        <f t="shared" si="102"/>
        <v>0</v>
      </c>
      <c r="K756" s="10">
        <f t="shared" si="102"/>
        <v>0</v>
      </c>
      <c r="L756" s="15">
        <f t="shared" si="102"/>
        <v>0</v>
      </c>
      <c r="M756" s="10">
        <f t="shared" si="102"/>
        <v>0</v>
      </c>
      <c r="N756" s="10">
        <f t="shared" si="102"/>
        <v>0</v>
      </c>
      <c r="O756" s="10">
        <f t="shared" si="102"/>
        <v>0</v>
      </c>
      <c r="P756" s="12" t="e">
        <f>L756-#REF!</f>
        <v>#REF!</v>
      </c>
      <c r="Q756" s="1" t="e">
        <f>P756-'ВЕРНАЯ на АВГУСТ'!P756</f>
        <v>#REF!</v>
      </c>
    </row>
    <row r="757" spans="1:17" ht="24">
      <c r="A757" s="266"/>
      <c r="B757" s="266"/>
      <c r="C757" s="9" t="s">
        <v>9</v>
      </c>
      <c r="D757" s="10">
        <f t="shared" si="99"/>
        <v>0</v>
      </c>
      <c r="E757" s="10">
        <f t="shared" si="102"/>
        <v>0</v>
      </c>
      <c r="F757" s="10">
        <f t="shared" si="102"/>
        <v>0</v>
      </c>
      <c r="G757" s="10">
        <f t="shared" si="102"/>
        <v>0</v>
      </c>
      <c r="H757" s="10">
        <f t="shared" si="102"/>
        <v>0</v>
      </c>
      <c r="I757" s="10">
        <f t="shared" si="102"/>
        <v>0</v>
      </c>
      <c r="J757" s="10">
        <f t="shared" si="102"/>
        <v>0</v>
      </c>
      <c r="K757" s="10">
        <f t="shared" si="102"/>
        <v>0</v>
      </c>
      <c r="L757" s="15">
        <f t="shared" si="102"/>
        <v>0</v>
      </c>
      <c r="M757" s="10">
        <f t="shared" si="102"/>
        <v>0</v>
      </c>
      <c r="N757" s="10">
        <f t="shared" si="102"/>
        <v>0</v>
      </c>
      <c r="O757" s="10">
        <f t="shared" si="102"/>
        <v>0</v>
      </c>
      <c r="P757" s="12" t="e">
        <f>L757-#REF!</f>
        <v>#REF!</v>
      </c>
      <c r="Q757" s="1" t="e">
        <f>P757-'ВЕРНАЯ на АВГУСТ'!P757</f>
        <v>#REF!</v>
      </c>
    </row>
    <row r="758" spans="1:17" ht="36">
      <c r="A758" s="266"/>
      <c r="B758" s="266"/>
      <c r="C758" s="9" t="s">
        <v>10</v>
      </c>
      <c r="D758" s="10">
        <f t="shared" si="99"/>
        <v>0</v>
      </c>
      <c r="E758" s="10">
        <f t="shared" si="102"/>
        <v>0</v>
      </c>
      <c r="F758" s="10">
        <f t="shared" si="102"/>
        <v>0</v>
      </c>
      <c r="G758" s="10">
        <f t="shared" si="102"/>
        <v>0</v>
      </c>
      <c r="H758" s="10">
        <f t="shared" si="102"/>
        <v>0</v>
      </c>
      <c r="I758" s="10">
        <f t="shared" si="102"/>
        <v>0</v>
      </c>
      <c r="J758" s="10">
        <f t="shared" si="102"/>
        <v>0</v>
      </c>
      <c r="K758" s="10">
        <f t="shared" si="102"/>
        <v>0</v>
      </c>
      <c r="L758" s="15">
        <f t="shared" si="102"/>
        <v>0</v>
      </c>
      <c r="M758" s="10">
        <f t="shared" si="102"/>
        <v>0</v>
      </c>
      <c r="N758" s="10">
        <f t="shared" si="102"/>
        <v>0</v>
      </c>
      <c r="O758" s="10">
        <f t="shared" si="102"/>
        <v>0</v>
      </c>
      <c r="P758" s="12" t="e">
        <f>L758-#REF!</f>
        <v>#REF!</v>
      </c>
      <c r="Q758" s="1" t="e">
        <f>P758-'ВЕРНАЯ на АВГУСТ'!P758</f>
        <v>#REF!</v>
      </c>
    </row>
    <row r="759" spans="1:17" hidden="1">
      <c r="A759" s="266"/>
      <c r="B759" s="9"/>
      <c r="C759" s="9"/>
      <c r="D759" s="10">
        <f t="shared" si="102"/>
        <v>0</v>
      </c>
      <c r="E759" s="10">
        <f t="shared" si="102"/>
        <v>0</v>
      </c>
      <c r="F759" s="10">
        <f t="shared" si="102"/>
        <v>0</v>
      </c>
      <c r="G759" s="10">
        <f t="shared" si="102"/>
        <v>0</v>
      </c>
      <c r="H759" s="10">
        <f t="shared" si="102"/>
        <v>0</v>
      </c>
      <c r="I759" s="10">
        <f t="shared" si="102"/>
        <v>0</v>
      </c>
      <c r="J759" s="10">
        <f t="shared" si="102"/>
        <v>0</v>
      </c>
      <c r="K759" s="10">
        <f t="shared" si="102"/>
        <v>0</v>
      </c>
      <c r="L759" s="15">
        <f t="shared" si="102"/>
        <v>0</v>
      </c>
      <c r="M759" s="10">
        <f t="shared" si="102"/>
        <v>0</v>
      </c>
      <c r="N759" s="10">
        <f t="shared" si="102"/>
        <v>0</v>
      </c>
      <c r="O759" s="10">
        <f t="shared" si="102"/>
        <v>0</v>
      </c>
      <c r="P759" s="12" t="e">
        <f>L759-#REF!</f>
        <v>#REF!</v>
      </c>
      <c r="Q759" s="1" t="e">
        <f>P759-'ВЕРНАЯ на АВГУСТ'!P759</f>
        <v>#REF!</v>
      </c>
    </row>
    <row r="760" spans="1:17">
      <c r="A760" s="266"/>
      <c r="B760" s="266" t="s">
        <v>12</v>
      </c>
      <c r="C760" s="266"/>
      <c r="D760" s="266"/>
      <c r="E760" s="266"/>
      <c r="F760" s="266"/>
      <c r="G760" s="266"/>
      <c r="H760" s="266"/>
      <c r="I760" s="266"/>
      <c r="J760" s="266"/>
      <c r="K760" s="266"/>
      <c r="L760" s="266"/>
      <c r="M760" s="266"/>
      <c r="N760" s="266"/>
      <c r="O760" s="266"/>
      <c r="P760" s="12" t="e">
        <f>L760-#REF!</f>
        <v>#REF!</v>
      </c>
      <c r="Q760" s="1" t="e">
        <f>P760-'ВЕРНАЯ на АВГУСТ'!P760</f>
        <v>#REF!</v>
      </c>
    </row>
    <row r="761" spans="1:17">
      <c r="A761" s="266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  <c r="Q761" s="1" t="e">
        <f>P761-'ВЕРНАЯ на АВГУСТ'!P761</f>
        <v>#REF!</v>
      </c>
    </row>
    <row r="762" spans="1:17">
      <c r="A762" s="266"/>
      <c r="B762" s="266" t="s">
        <v>13</v>
      </c>
      <c r="C762" s="9" t="s">
        <v>6</v>
      </c>
      <c r="D762" s="10">
        <f t="shared" ref="D762:D802" si="103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  <c r="Q762" s="1" t="e">
        <f>P762-'ВЕРНАЯ на АВГУСТ'!P762</f>
        <v>#REF!</v>
      </c>
    </row>
    <row r="763" spans="1:17">
      <c r="A763" s="266"/>
      <c r="B763" s="266"/>
      <c r="C763" s="9" t="s">
        <v>7</v>
      </c>
      <c r="D763" s="10">
        <f t="shared" si="103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  <c r="Q763" s="1" t="e">
        <f>P763-'ВЕРНАЯ на АВГУСТ'!P763</f>
        <v>#REF!</v>
      </c>
    </row>
    <row r="764" spans="1:17" ht="24">
      <c r="A764" s="266"/>
      <c r="B764" s="266"/>
      <c r="C764" s="9" t="s">
        <v>8</v>
      </c>
      <c r="D764" s="10">
        <f t="shared" si="103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  <c r="Q764" s="1" t="e">
        <f>P764-'ВЕРНАЯ на АВГУСТ'!P764</f>
        <v>#REF!</v>
      </c>
    </row>
    <row r="765" spans="1:17" ht="24">
      <c r="A765" s="266"/>
      <c r="B765" s="266"/>
      <c r="C765" s="9" t="s">
        <v>9</v>
      </c>
      <c r="D765" s="10">
        <f t="shared" si="103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  <c r="Q765" s="1" t="e">
        <f>P765-'ВЕРНАЯ на АВГУСТ'!P765</f>
        <v>#REF!</v>
      </c>
    </row>
    <row r="766" spans="1:17" ht="36">
      <c r="A766" s="266"/>
      <c r="B766" s="266"/>
      <c r="C766" s="9" t="s">
        <v>10</v>
      </c>
      <c r="D766" s="10">
        <f t="shared" si="103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  <c r="Q766" s="1" t="e">
        <f>P766-'ВЕРНАЯ на АВГУСТ'!P766</f>
        <v>#REF!</v>
      </c>
    </row>
    <row r="767" spans="1:17" hidden="1">
      <c r="A767" s="266"/>
      <c r="B767" s="9"/>
      <c r="C767" s="9"/>
      <c r="D767" s="10">
        <f t="shared" si="103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  <c r="Q767" s="1" t="e">
        <f>P767-'ВЕРНАЯ на АВГУСТ'!P767</f>
        <v>#REF!</v>
      </c>
    </row>
    <row r="768" spans="1:17">
      <c r="A768" s="266"/>
      <c r="B768" s="266" t="s">
        <v>17</v>
      </c>
      <c r="C768" s="9" t="s">
        <v>6</v>
      </c>
      <c r="D768" s="10">
        <f t="shared" si="103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  <c r="Q768" s="1" t="e">
        <f>P768-'ВЕРНАЯ на АВГУСТ'!P768</f>
        <v>#REF!</v>
      </c>
    </row>
    <row r="769" spans="1:17">
      <c r="A769" s="266"/>
      <c r="B769" s="266"/>
      <c r="C769" s="9" t="s">
        <v>7</v>
      </c>
      <c r="D769" s="10">
        <f t="shared" si="103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  <c r="Q769" s="1" t="e">
        <f>P769-'ВЕРНАЯ на АВГУСТ'!P769</f>
        <v>#REF!</v>
      </c>
    </row>
    <row r="770" spans="1:17" ht="24">
      <c r="A770" s="266"/>
      <c r="B770" s="266"/>
      <c r="C770" s="9" t="s">
        <v>8</v>
      </c>
      <c r="D770" s="10">
        <f t="shared" si="103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  <c r="Q770" s="1" t="e">
        <f>P770-'ВЕРНАЯ на АВГУСТ'!P770</f>
        <v>#REF!</v>
      </c>
    </row>
    <row r="771" spans="1:17" ht="24">
      <c r="A771" s="266"/>
      <c r="B771" s="266"/>
      <c r="C771" s="9" t="s">
        <v>9</v>
      </c>
      <c r="D771" s="10">
        <f t="shared" si="103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  <c r="Q771" s="1" t="e">
        <f>P771-'ВЕРНАЯ на АВГУСТ'!P771</f>
        <v>#REF!</v>
      </c>
    </row>
    <row r="772" spans="1:17" ht="36">
      <c r="A772" s="266"/>
      <c r="B772" s="266"/>
      <c r="C772" s="9" t="s">
        <v>10</v>
      </c>
      <c r="D772" s="10">
        <f t="shared" si="103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  <c r="Q772" s="1" t="e">
        <f>P772-'ВЕРНАЯ на АВГУСТ'!P772</f>
        <v>#REF!</v>
      </c>
    </row>
    <row r="773" spans="1:17" hidden="1">
      <c r="A773" s="9"/>
      <c r="B773" s="9"/>
      <c r="C773" s="9"/>
      <c r="D773" s="10">
        <f t="shared" si="103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  <c r="Q773" s="1" t="e">
        <f>P773-'ВЕРНАЯ на АВГУСТ'!P773</f>
        <v>#REF!</v>
      </c>
    </row>
    <row r="774" spans="1:17">
      <c r="A774" s="266" t="s">
        <v>114</v>
      </c>
      <c r="B774" s="266" t="s">
        <v>13</v>
      </c>
      <c r="C774" s="9" t="s">
        <v>6</v>
      </c>
      <c r="D774" s="10">
        <f t="shared" si="103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  <c r="Q774" s="1" t="e">
        <f>P774-'ВЕРНАЯ на АВГУСТ'!P774</f>
        <v>#REF!</v>
      </c>
    </row>
    <row r="775" spans="1:17">
      <c r="A775" s="266"/>
      <c r="B775" s="266"/>
      <c r="C775" s="9" t="s">
        <v>7</v>
      </c>
      <c r="D775" s="10">
        <f t="shared" si="103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  <c r="Q775" s="1" t="e">
        <f>P775-'ВЕРНАЯ на АВГУСТ'!P775</f>
        <v>#REF!</v>
      </c>
    </row>
    <row r="776" spans="1:17" ht="24">
      <c r="A776" s="266"/>
      <c r="B776" s="266"/>
      <c r="C776" s="9" t="s">
        <v>8</v>
      </c>
      <c r="D776" s="10">
        <f t="shared" si="103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  <c r="Q776" s="1" t="e">
        <f>P776-'ВЕРНАЯ на АВГУСТ'!P776</f>
        <v>#REF!</v>
      </c>
    </row>
    <row r="777" spans="1:17" ht="24">
      <c r="A777" s="266"/>
      <c r="B777" s="266"/>
      <c r="C777" s="9" t="s">
        <v>9</v>
      </c>
      <c r="D777" s="10">
        <f t="shared" si="103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  <c r="Q777" s="1" t="e">
        <f>P777-'ВЕРНАЯ на АВГУСТ'!P777</f>
        <v>#REF!</v>
      </c>
    </row>
    <row r="778" spans="1:17" ht="36">
      <c r="A778" s="266"/>
      <c r="B778" s="266"/>
      <c r="C778" s="9" t="s">
        <v>10</v>
      </c>
      <c r="D778" s="10">
        <f t="shared" si="103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  <c r="Q778" s="1" t="e">
        <f>P778-'ВЕРНАЯ на АВГУСТ'!P778</f>
        <v>#REF!</v>
      </c>
    </row>
    <row r="779" spans="1:17" hidden="1">
      <c r="A779" s="9"/>
      <c r="B779" s="9"/>
      <c r="C779" s="9"/>
      <c r="D779" s="10">
        <f t="shared" si="103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  <c r="Q779" s="1" t="e">
        <f>P779-'ВЕРНАЯ на АВГУСТ'!P779</f>
        <v>#REF!</v>
      </c>
    </row>
    <row r="780" spans="1:17">
      <c r="A780" s="266" t="s">
        <v>115</v>
      </c>
      <c r="B780" s="266" t="s">
        <v>13</v>
      </c>
      <c r="C780" s="9" t="s">
        <v>6</v>
      </c>
      <c r="D780" s="10">
        <f t="shared" si="103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  <c r="Q780" s="1" t="e">
        <f>P780-'ВЕРНАЯ на АВГУСТ'!P780</f>
        <v>#REF!</v>
      </c>
    </row>
    <row r="781" spans="1:17">
      <c r="A781" s="266"/>
      <c r="B781" s="266"/>
      <c r="C781" s="9" t="s">
        <v>7</v>
      </c>
      <c r="D781" s="10">
        <f t="shared" si="103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  <c r="Q781" s="1" t="e">
        <f>P781-'ВЕРНАЯ на АВГУСТ'!P781</f>
        <v>#REF!</v>
      </c>
    </row>
    <row r="782" spans="1:17" ht="24">
      <c r="A782" s="266"/>
      <c r="B782" s="266"/>
      <c r="C782" s="9" t="s">
        <v>8</v>
      </c>
      <c r="D782" s="10">
        <f t="shared" si="103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  <c r="Q782" s="1" t="e">
        <f>P782-'ВЕРНАЯ на АВГУСТ'!P782</f>
        <v>#REF!</v>
      </c>
    </row>
    <row r="783" spans="1:17" ht="24">
      <c r="A783" s="266"/>
      <c r="B783" s="266"/>
      <c r="C783" s="9" t="s">
        <v>9</v>
      </c>
      <c r="D783" s="10">
        <f t="shared" si="103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  <c r="Q783" s="1" t="e">
        <f>P783-'ВЕРНАЯ на АВГУСТ'!P783</f>
        <v>#REF!</v>
      </c>
    </row>
    <row r="784" spans="1:17" ht="36">
      <c r="A784" s="266"/>
      <c r="B784" s="266"/>
      <c r="C784" s="9" t="s">
        <v>10</v>
      </c>
      <c r="D784" s="10">
        <f t="shared" si="103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  <c r="Q784" s="1" t="e">
        <f>P784-'ВЕРНАЯ на АВГУСТ'!P784</f>
        <v>#REF!</v>
      </c>
    </row>
    <row r="785" spans="1:17" hidden="1">
      <c r="A785" s="9"/>
      <c r="B785" s="9"/>
      <c r="C785" s="9"/>
      <c r="D785" s="10">
        <f t="shared" si="103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  <c r="Q785" s="1" t="e">
        <f>P785-'ВЕРНАЯ на АВГУСТ'!P785</f>
        <v>#REF!</v>
      </c>
    </row>
    <row r="786" spans="1:17">
      <c r="A786" s="266" t="s">
        <v>116</v>
      </c>
      <c r="B786" s="266" t="s">
        <v>13</v>
      </c>
      <c r="C786" s="9" t="s">
        <v>6</v>
      </c>
      <c r="D786" s="10">
        <f t="shared" si="103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  <c r="Q786" s="1" t="e">
        <f>P786-'ВЕРНАЯ на АВГУСТ'!P786</f>
        <v>#REF!</v>
      </c>
    </row>
    <row r="787" spans="1:17">
      <c r="A787" s="266"/>
      <c r="B787" s="266"/>
      <c r="C787" s="9" t="s">
        <v>7</v>
      </c>
      <c r="D787" s="10">
        <f t="shared" si="103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  <c r="Q787" s="1" t="e">
        <f>P787-'ВЕРНАЯ на АВГУСТ'!P787</f>
        <v>#REF!</v>
      </c>
    </row>
    <row r="788" spans="1:17" ht="24">
      <c r="A788" s="266"/>
      <c r="B788" s="266"/>
      <c r="C788" s="9" t="s">
        <v>8</v>
      </c>
      <c r="D788" s="10">
        <f t="shared" si="103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  <c r="Q788" s="1" t="e">
        <f>P788-'ВЕРНАЯ на АВГУСТ'!P788</f>
        <v>#REF!</v>
      </c>
    </row>
    <row r="789" spans="1:17" ht="24">
      <c r="A789" s="266"/>
      <c r="B789" s="266"/>
      <c r="C789" s="9" t="s">
        <v>9</v>
      </c>
      <c r="D789" s="10">
        <f t="shared" si="103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  <c r="Q789" s="1" t="e">
        <f>P789-'ВЕРНАЯ на АВГУСТ'!P789</f>
        <v>#REF!</v>
      </c>
    </row>
    <row r="790" spans="1:17" ht="36">
      <c r="A790" s="266"/>
      <c r="B790" s="266"/>
      <c r="C790" s="9" t="s">
        <v>10</v>
      </c>
      <c r="D790" s="10">
        <f t="shared" si="103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  <c r="Q790" s="1" t="e">
        <f>P790-'ВЕРНАЯ на АВГУСТ'!P790</f>
        <v>#REF!</v>
      </c>
    </row>
    <row r="791" spans="1:17" ht="15.75" customHeight="1">
      <c r="A791" s="9"/>
      <c r="B791" s="9"/>
      <c r="C791" s="9"/>
      <c r="D791" s="10">
        <f t="shared" si="103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  <c r="Q791" s="1" t="e">
        <f>P791-'ВЕРНАЯ на АВГУСТ'!P791</f>
        <v>#REF!</v>
      </c>
    </row>
    <row r="792" spans="1:17">
      <c r="A792" s="266" t="s">
        <v>117</v>
      </c>
      <c r="B792" s="266" t="s">
        <v>21</v>
      </c>
      <c r="C792" s="9" t="s">
        <v>6</v>
      </c>
      <c r="D792" s="10">
        <f t="shared" si="103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  <c r="Q792" s="1" t="e">
        <f>P792-'ВЕРНАЯ на АВГУСТ'!P792</f>
        <v>#REF!</v>
      </c>
    </row>
    <row r="793" spans="1:17">
      <c r="A793" s="266"/>
      <c r="B793" s="266"/>
      <c r="C793" s="9" t="s">
        <v>7</v>
      </c>
      <c r="D793" s="10">
        <f t="shared" si="103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  <c r="Q793" s="1" t="e">
        <f>P793-'ВЕРНАЯ на АВГУСТ'!P793</f>
        <v>#REF!</v>
      </c>
    </row>
    <row r="794" spans="1:17" ht="24">
      <c r="A794" s="266"/>
      <c r="B794" s="266"/>
      <c r="C794" s="9" t="s">
        <v>8</v>
      </c>
      <c r="D794" s="10">
        <f t="shared" si="103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  <c r="Q794" s="1" t="e">
        <f>P794-'ВЕРНАЯ на АВГУСТ'!P794</f>
        <v>#REF!</v>
      </c>
    </row>
    <row r="795" spans="1:17" ht="24">
      <c r="A795" s="266"/>
      <c r="B795" s="266"/>
      <c r="C795" s="9" t="s">
        <v>9</v>
      </c>
      <c r="D795" s="10">
        <f t="shared" si="103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  <c r="Q795" s="1" t="e">
        <f>P795-'ВЕРНАЯ на АВГУСТ'!P795</f>
        <v>#REF!</v>
      </c>
    </row>
    <row r="796" spans="1:17" ht="36">
      <c r="A796" s="266"/>
      <c r="B796" s="266"/>
      <c r="C796" s="9" t="s">
        <v>10</v>
      </c>
      <c r="D796" s="10">
        <f t="shared" si="103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  <c r="Q796" s="1" t="e">
        <f>P796-'ВЕРНАЯ на АВГУСТ'!P796</f>
        <v>#REF!</v>
      </c>
    </row>
    <row r="797" spans="1:17" hidden="1">
      <c r="A797" s="9"/>
      <c r="B797" s="9"/>
      <c r="C797" s="9"/>
      <c r="D797" s="10">
        <f t="shared" si="103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  <c r="Q797" s="1" t="e">
        <f>P797-'ВЕРНАЯ на АВГУСТ'!P797</f>
        <v>#REF!</v>
      </c>
    </row>
    <row r="798" spans="1:17" ht="15.75" customHeight="1">
      <c r="A798" s="267" t="s">
        <v>118</v>
      </c>
      <c r="B798" s="267" t="s">
        <v>13</v>
      </c>
      <c r="C798" s="9" t="s">
        <v>6</v>
      </c>
      <c r="D798" s="10">
        <f t="shared" si="103"/>
        <v>35705.5</v>
      </c>
      <c r="E798" s="10">
        <f t="shared" ref="D798:O803" si="104">E805+E811+E817+E823</f>
        <v>0</v>
      </c>
      <c r="F798" s="10">
        <f t="shared" si="104"/>
        <v>0</v>
      </c>
      <c r="G798" s="10">
        <f t="shared" si="104"/>
        <v>0</v>
      </c>
      <c r="H798" s="10">
        <f t="shared" si="104"/>
        <v>0</v>
      </c>
      <c r="I798" s="10">
        <f t="shared" si="104"/>
        <v>0</v>
      </c>
      <c r="J798" s="10">
        <f t="shared" si="104"/>
        <v>24505.5</v>
      </c>
      <c r="K798" s="10">
        <f t="shared" si="104"/>
        <v>7700</v>
      </c>
      <c r="L798" s="15">
        <f t="shared" si="104"/>
        <v>2500</v>
      </c>
      <c r="M798" s="10">
        <f t="shared" si="104"/>
        <v>1000</v>
      </c>
      <c r="N798" s="10">
        <f t="shared" si="104"/>
        <v>0</v>
      </c>
      <c r="O798" s="10">
        <f t="shared" si="104"/>
        <v>0</v>
      </c>
      <c r="P798" s="12" t="e">
        <f>L798-#REF!</f>
        <v>#REF!</v>
      </c>
      <c r="Q798" s="1" t="e">
        <f>P798-'ВЕРНАЯ на АВГУСТ'!P798</f>
        <v>#REF!</v>
      </c>
    </row>
    <row r="799" spans="1:17">
      <c r="A799" s="267"/>
      <c r="B799" s="267"/>
      <c r="C799" s="9" t="s">
        <v>7</v>
      </c>
      <c r="D799" s="10">
        <f t="shared" si="103"/>
        <v>145.5</v>
      </c>
      <c r="E799" s="10">
        <f t="shared" si="104"/>
        <v>0</v>
      </c>
      <c r="F799" s="10">
        <f t="shared" si="104"/>
        <v>0</v>
      </c>
      <c r="G799" s="10">
        <f t="shared" si="104"/>
        <v>0</v>
      </c>
      <c r="H799" s="10">
        <f t="shared" si="104"/>
        <v>0</v>
      </c>
      <c r="I799" s="10">
        <f t="shared" si="104"/>
        <v>0</v>
      </c>
      <c r="J799" s="10">
        <f t="shared" si="104"/>
        <v>145.5</v>
      </c>
      <c r="K799" s="10">
        <f t="shared" si="104"/>
        <v>0</v>
      </c>
      <c r="L799" s="15">
        <f t="shared" si="104"/>
        <v>0</v>
      </c>
      <c r="M799" s="10">
        <f t="shared" si="104"/>
        <v>0</v>
      </c>
      <c r="N799" s="10">
        <f t="shared" si="104"/>
        <v>0</v>
      </c>
      <c r="O799" s="10">
        <f t="shared" si="104"/>
        <v>0</v>
      </c>
      <c r="P799" s="12" t="e">
        <f>L799-#REF!</f>
        <v>#REF!</v>
      </c>
      <c r="Q799" s="1" t="e">
        <f>P799-'ВЕРНАЯ на АВГУСТ'!P799</f>
        <v>#REF!</v>
      </c>
    </row>
    <row r="800" spans="1:17" ht="24">
      <c r="A800" s="267"/>
      <c r="B800" s="267"/>
      <c r="C800" s="9" t="s">
        <v>8</v>
      </c>
      <c r="D800" s="10">
        <f t="shared" si="103"/>
        <v>35560</v>
      </c>
      <c r="E800" s="10">
        <f t="shared" si="104"/>
        <v>0</v>
      </c>
      <c r="F800" s="10">
        <f t="shared" si="104"/>
        <v>0</v>
      </c>
      <c r="G800" s="10">
        <f t="shared" si="104"/>
        <v>0</v>
      </c>
      <c r="H800" s="10">
        <f t="shared" si="104"/>
        <v>0</v>
      </c>
      <c r="I800" s="10">
        <f t="shared" si="104"/>
        <v>0</v>
      </c>
      <c r="J800" s="10">
        <f t="shared" si="104"/>
        <v>24360</v>
      </c>
      <c r="K800" s="10">
        <f t="shared" si="104"/>
        <v>7700</v>
      </c>
      <c r="L800" s="15">
        <f t="shared" si="104"/>
        <v>2500</v>
      </c>
      <c r="M800" s="10">
        <f t="shared" si="104"/>
        <v>1000</v>
      </c>
      <c r="N800" s="10">
        <f t="shared" si="104"/>
        <v>0</v>
      </c>
      <c r="O800" s="10">
        <f t="shared" si="104"/>
        <v>0</v>
      </c>
      <c r="P800" s="12" t="e">
        <f>L800-#REF!</f>
        <v>#REF!</v>
      </c>
      <c r="Q800" s="1" t="e">
        <f>P800-'ВЕРНАЯ на АВГУСТ'!P800</f>
        <v>#REF!</v>
      </c>
    </row>
    <row r="801" spans="1:17" ht="24">
      <c r="A801" s="267"/>
      <c r="B801" s="267"/>
      <c r="C801" s="9" t="s">
        <v>9</v>
      </c>
      <c r="D801" s="10">
        <f t="shared" si="103"/>
        <v>0</v>
      </c>
      <c r="E801" s="10">
        <f t="shared" si="104"/>
        <v>0</v>
      </c>
      <c r="F801" s="10">
        <f t="shared" si="104"/>
        <v>0</v>
      </c>
      <c r="G801" s="10">
        <f t="shared" si="104"/>
        <v>0</v>
      </c>
      <c r="H801" s="10">
        <f t="shared" si="104"/>
        <v>0</v>
      </c>
      <c r="I801" s="10">
        <f t="shared" si="104"/>
        <v>0</v>
      </c>
      <c r="J801" s="10">
        <f t="shared" si="104"/>
        <v>0</v>
      </c>
      <c r="K801" s="10">
        <f t="shared" si="104"/>
        <v>0</v>
      </c>
      <c r="L801" s="15">
        <f t="shared" si="104"/>
        <v>0</v>
      </c>
      <c r="M801" s="10">
        <f t="shared" si="104"/>
        <v>0</v>
      </c>
      <c r="N801" s="10">
        <f t="shared" si="104"/>
        <v>0</v>
      </c>
      <c r="O801" s="10">
        <f t="shared" si="104"/>
        <v>0</v>
      </c>
      <c r="P801" s="12" t="e">
        <f>L801-#REF!</f>
        <v>#REF!</v>
      </c>
      <c r="Q801" s="1" t="e">
        <f>P801-'ВЕРНАЯ на АВГУСТ'!P801</f>
        <v>#REF!</v>
      </c>
    </row>
    <row r="802" spans="1:17" ht="36">
      <c r="A802" s="267"/>
      <c r="B802" s="267"/>
      <c r="C802" s="9" t="s">
        <v>10</v>
      </c>
      <c r="D802" s="10">
        <f t="shared" si="103"/>
        <v>0</v>
      </c>
      <c r="E802" s="10">
        <f t="shared" si="104"/>
        <v>0</v>
      </c>
      <c r="F802" s="10">
        <f t="shared" si="104"/>
        <v>0</v>
      </c>
      <c r="G802" s="10">
        <f t="shared" si="104"/>
        <v>0</v>
      </c>
      <c r="H802" s="10">
        <f t="shared" si="104"/>
        <v>0</v>
      </c>
      <c r="I802" s="10">
        <f t="shared" si="104"/>
        <v>0</v>
      </c>
      <c r="J802" s="10">
        <f t="shared" si="104"/>
        <v>0</v>
      </c>
      <c r="K802" s="10">
        <f t="shared" si="104"/>
        <v>0</v>
      </c>
      <c r="L802" s="15">
        <f t="shared" si="104"/>
        <v>0</v>
      </c>
      <c r="M802" s="10">
        <f t="shared" si="104"/>
        <v>0</v>
      </c>
      <c r="N802" s="10">
        <f t="shared" si="104"/>
        <v>0</v>
      </c>
      <c r="O802" s="10">
        <f t="shared" si="104"/>
        <v>0</v>
      </c>
      <c r="P802" s="12" t="e">
        <f>L802-#REF!</f>
        <v>#REF!</v>
      </c>
      <c r="Q802" s="1" t="e">
        <f>P802-'ВЕРНАЯ на АВГУСТ'!P802</f>
        <v>#REF!</v>
      </c>
    </row>
    <row r="803" spans="1:17" hidden="1">
      <c r="A803" s="267"/>
      <c r="B803" s="267"/>
      <c r="C803" s="9"/>
      <c r="D803" s="10">
        <f t="shared" si="104"/>
        <v>0</v>
      </c>
      <c r="E803" s="10">
        <f t="shared" si="104"/>
        <v>0</v>
      </c>
      <c r="F803" s="10">
        <f t="shared" si="104"/>
        <v>0</v>
      </c>
      <c r="G803" s="10">
        <f t="shared" si="104"/>
        <v>0</v>
      </c>
      <c r="H803" s="10">
        <f t="shared" si="104"/>
        <v>0</v>
      </c>
      <c r="I803" s="10">
        <f t="shared" si="104"/>
        <v>0</v>
      </c>
      <c r="J803" s="10">
        <f t="shared" si="104"/>
        <v>0</v>
      </c>
      <c r="K803" s="10">
        <f t="shared" si="104"/>
        <v>0</v>
      </c>
      <c r="L803" s="15">
        <f t="shared" si="104"/>
        <v>0</v>
      </c>
      <c r="M803" s="10">
        <f t="shared" si="104"/>
        <v>0</v>
      </c>
      <c r="N803" s="10">
        <f t="shared" si="104"/>
        <v>0</v>
      </c>
      <c r="O803" s="10">
        <f t="shared" si="104"/>
        <v>0</v>
      </c>
      <c r="P803" s="12" t="e">
        <f>L803-#REF!</f>
        <v>#REF!</v>
      </c>
      <c r="Q803" s="1" t="e">
        <f>P803-'ВЕРНАЯ на АВГУСТ'!P803</f>
        <v>#REF!</v>
      </c>
    </row>
    <row r="804" spans="1:17">
      <c r="A804" s="266" t="s">
        <v>119</v>
      </c>
      <c r="B804" s="266"/>
      <c r="C804" s="266"/>
      <c r="D804" s="266"/>
      <c r="E804" s="266"/>
      <c r="F804" s="266"/>
      <c r="G804" s="266"/>
      <c r="H804" s="266"/>
      <c r="I804" s="266"/>
      <c r="J804" s="266"/>
      <c r="K804" s="266"/>
      <c r="L804" s="266"/>
      <c r="M804" s="266"/>
      <c r="N804" s="266"/>
      <c r="O804" s="266"/>
      <c r="P804" s="12" t="e">
        <f>L804-#REF!</f>
        <v>#REF!</v>
      </c>
      <c r="Q804" s="1" t="e">
        <f>P804-'ВЕРНАЯ на АВГУСТ'!P804</f>
        <v>#REF!</v>
      </c>
    </row>
    <row r="805" spans="1:17">
      <c r="A805" s="266" t="s">
        <v>120</v>
      </c>
      <c r="B805" s="266" t="s">
        <v>13</v>
      </c>
      <c r="C805" s="9" t="s">
        <v>6</v>
      </c>
      <c r="D805" s="10">
        <f t="shared" ref="D805:D833" si="105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  <c r="Q805" s="1" t="e">
        <f>P805-'ВЕРНАЯ на АВГУСТ'!P805</f>
        <v>#REF!</v>
      </c>
    </row>
    <row r="806" spans="1:17">
      <c r="A806" s="266"/>
      <c r="B806" s="266"/>
      <c r="C806" s="9" t="s">
        <v>7</v>
      </c>
      <c r="D806" s="10">
        <f t="shared" si="105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  <c r="Q806" s="1" t="e">
        <f>P806-'ВЕРНАЯ на АВГУСТ'!P806</f>
        <v>#REF!</v>
      </c>
    </row>
    <row r="807" spans="1:17" ht="24">
      <c r="A807" s="266"/>
      <c r="B807" s="266"/>
      <c r="C807" s="9" t="s">
        <v>8</v>
      </c>
      <c r="D807" s="10">
        <f t="shared" si="105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  <c r="Q807" s="1" t="e">
        <f>P807-'ВЕРНАЯ на АВГУСТ'!P807</f>
        <v>#REF!</v>
      </c>
    </row>
    <row r="808" spans="1:17" ht="24">
      <c r="A808" s="266"/>
      <c r="B808" s="266"/>
      <c r="C808" s="9" t="s">
        <v>9</v>
      </c>
      <c r="D808" s="10">
        <f t="shared" si="105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  <c r="Q808" s="1" t="e">
        <f>P808-'ВЕРНАЯ на АВГУСТ'!P808</f>
        <v>#REF!</v>
      </c>
    </row>
    <row r="809" spans="1:17" ht="36">
      <c r="A809" s="266"/>
      <c r="B809" s="266"/>
      <c r="C809" s="9" t="s">
        <v>10</v>
      </c>
      <c r="D809" s="10">
        <f t="shared" si="105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  <c r="Q809" s="1" t="e">
        <f>P809-'ВЕРНАЯ на АВГУСТ'!P809</f>
        <v>#REF!</v>
      </c>
    </row>
    <row r="810" spans="1:17" hidden="1">
      <c r="A810" s="9"/>
      <c r="B810" s="9"/>
      <c r="C810" s="9"/>
      <c r="D810" s="10">
        <f t="shared" si="105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  <c r="Q810" s="1" t="e">
        <f>P810-'ВЕРНАЯ на АВГУСТ'!P810</f>
        <v>#REF!</v>
      </c>
    </row>
    <row r="811" spans="1:17">
      <c r="A811" s="266" t="s">
        <v>121</v>
      </c>
      <c r="B811" s="266" t="s">
        <v>21</v>
      </c>
      <c r="C811" s="9" t="s">
        <v>6</v>
      </c>
      <c r="D811" s="10">
        <f t="shared" si="105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  <c r="Q811" s="1" t="e">
        <f>P811-'ВЕРНАЯ на АВГУСТ'!P811</f>
        <v>#REF!</v>
      </c>
    </row>
    <row r="812" spans="1:17">
      <c r="A812" s="266"/>
      <c r="B812" s="266"/>
      <c r="C812" s="9" t="s">
        <v>7</v>
      </c>
      <c r="D812" s="10">
        <f t="shared" si="105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  <c r="Q812" s="1" t="e">
        <f>P812-'ВЕРНАЯ на АВГУСТ'!P812</f>
        <v>#REF!</v>
      </c>
    </row>
    <row r="813" spans="1:17" ht="24">
      <c r="A813" s="266"/>
      <c r="B813" s="266"/>
      <c r="C813" s="9" t="s">
        <v>8</v>
      </c>
      <c r="D813" s="10">
        <f t="shared" si="105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  <c r="Q813" s="1" t="e">
        <f>P813-'ВЕРНАЯ на АВГУСТ'!P813</f>
        <v>#REF!</v>
      </c>
    </row>
    <row r="814" spans="1:17" ht="24">
      <c r="A814" s="266"/>
      <c r="B814" s="266"/>
      <c r="C814" s="9" t="s">
        <v>9</v>
      </c>
      <c r="D814" s="10">
        <f t="shared" si="105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  <c r="Q814" s="1" t="e">
        <f>P814-'ВЕРНАЯ на АВГУСТ'!P814</f>
        <v>#REF!</v>
      </c>
    </row>
    <row r="815" spans="1:17" ht="36">
      <c r="A815" s="266"/>
      <c r="B815" s="266"/>
      <c r="C815" s="9" t="s">
        <v>10</v>
      </c>
      <c r="D815" s="10">
        <f t="shared" si="105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  <c r="Q815" s="1" t="e">
        <f>P815-'ВЕРНАЯ на АВГУСТ'!P815</f>
        <v>#REF!</v>
      </c>
    </row>
    <row r="816" spans="1:17" hidden="1">
      <c r="A816" s="9"/>
      <c r="B816" s="9"/>
      <c r="C816" s="9"/>
      <c r="D816" s="10">
        <f t="shared" si="105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  <c r="Q816" s="1" t="e">
        <f>P816-'ВЕРНАЯ на АВГУСТ'!P816</f>
        <v>#REF!</v>
      </c>
    </row>
    <row r="817" spans="1:17">
      <c r="A817" s="266" t="s">
        <v>122</v>
      </c>
      <c r="B817" s="266" t="s">
        <v>21</v>
      </c>
      <c r="C817" s="9" t="s">
        <v>6</v>
      </c>
      <c r="D817" s="10">
        <f t="shared" si="105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  <c r="Q817" s="1" t="e">
        <f>P817-'ВЕРНАЯ на АВГУСТ'!P817</f>
        <v>#REF!</v>
      </c>
    </row>
    <row r="818" spans="1:17">
      <c r="A818" s="266"/>
      <c r="B818" s="266"/>
      <c r="C818" s="9" t="s">
        <v>7</v>
      </c>
      <c r="D818" s="10">
        <f t="shared" si="105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  <c r="Q818" s="1" t="e">
        <f>P818-'ВЕРНАЯ на АВГУСТ'!P818</f>
        <v>#REF!</v>
      </c>
    </row>
    <row r="819" spans="1:17" ht="24">
      <c r="A819" s="266"/>
      <c r="B819" s="266"/>
      <c r="C819" s="9" t="s">
        <v>8</v>
      </c>
      <c r="D819" s="10">
        <f t="shared" si="105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  <c r="Q819" s="1" t="e">
        <f>P819-'ВЕРНАЯ на АВГУСТ'!P819</f>
        <v>#REF!</v>
      </c>
    </row>
    <row r="820" spans="1:17" ht="24">
      <c r="A820" s="266"/>
      <c r="B820" s="266"/>
      <c r="C820" s="9" t="s">
        <v>9</v>
      </c>
      <c r="D820" s="10">
        <f t="shared" si="105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  <c r="Q820" s="1" t="e">
        <f>P820-'ВЕРНАЯ на АВГУСТ'!P820</f>
        <v>#REF!</v>
      </c>
    </row>
    <row r="821" spans="1:17" ht="36">
      <c r="A821" s="266"/>
      <c r="B821" s="266"/>
      <c r="C821" s="9" t="s">
        <v>10</v>
      </c>
      <c r="D821" s="10">
        <f t="shared" si="105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  <c r="Q821" s="1" t="e">
        <f>P821-'ВЕРНАЯ на АВГУСТ'!P821</f>
        <v>#REF!</v>
      </c>
    </row>
    <row r="822" spans="1:17" hidden="1">
      <c r="A822" s="9"/>
      <c r="B822" s="9"/>
      <c r="C822" s="9"/>
      <c r="D822" s="10">
        <f t="shared" si="105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  <c r="Q822" s="1" t="e">
        <f>P822-'ВЕРНАЯ на АВГУСТ'!P822</f>
        <v>#REF!</v>
      </c>
    </row>
    <row r="823" spans="1:17">
      <c r="A823" s="266" t="s">
        <v>123</v>
      </c>
      <c r="B823" s="266" t="s">
        <v>13</v>
      </c>
      <c r="C823" s="9" t="s">
        <v>6</v>
      </c>
      <c r="D823" s="10">
        <f t="shared" si="105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  <c r="Q823" s="1" t="e">
        <f>P823-'ВЕРНАЯ на АВГУСТ'!P823</f>
        <v>#REF!</v>
      </c>
    </row>
    <row r="824" spans="1:17">
      <c r="A824" s="266"/>
      <c r="B824" s="266"/>
      <c r="C824" s="9" t="s">
        <v>7</v>
      </c>
      <c r="D824" s="10">
        <f t="shared" si="105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  <c r="Q824" s="1" t="e">
        <f>P824-'ВЕРНАЯ на АВГУСТ'!P824</f>
        <v>#REF!</v>
      </c>
    </row>
    <row r="825" spans="1:17" ht="24">
      <c r="A825" s="266"/>
      <c r="B825" s="266"/>
      <c r="C825" s="9" t="s">
        <v>8</v>
      </c>
      <c r="D825" s="10">
        <f t="shared" si="105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  <c r="Q825" s="1" t="e">
        <f>P825-'ВЕРНАЯ на АВГУСТ'!P825</f>
        <v>#REF!</v>
      </c>
    </row>
    <row r="826" spans="1:17" ht="24">
      <c r="A826" s="266"/>
      <c r="B826" s="266"/>
      <c r="C826" s="9" t="s">
        <v>9</v>
      </c>
      <c r="D826" s="10">
        <f t="shared" si="105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  <c r="Q826" s="1" t="e">
        <f>P826-'ВЕРНАЯ на АВГУСТ'!P826</f>
        <v>#REF!</v>
      </c>
    </row>
    <row r="827" spans="1:17" ht="36">
      <c r="A827" s="266"/>
      <c r="B827" s="266"/>
      <c r="C827" s="9" t="s">
        <v>10</v>
      </c>
      <c r="D827" s="10">
        <f t="shared" si="105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  <c r="Q827" s="1" t="e">
        <f>P827-'ВЕРНАЯ на АВГУСТ'!P827</f>
        <v>#REF!</v>
      </c>
    </row>
    <row r="828" spans="1:17" hidden="1">
      <c r="A828" s="9"/>
      <c r="B828" s="9"/>
      <c r="C828" s="9"/>
      <c r="D828" s="10">
        <f t="shared" si="105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  <c r="Q828" s="1" t="e">
        <f>P828-'ВЕРНАЯ на АВГУСТ'!P828</f>
        <v>#REF!</v>
      </c>
    </row>
    <row r="829" spans="1:17">
      <c r="A829" s="268" t="s">
        <v>124</v>
      </c>
      <c r="B829" s="266"/>
      <c r="C829" s="9" t="s">
        <v>6</v>
      </c>
      <c r="D829" s="10">
        <f t="shared" si="105"/>
        <v>80382.000000000015</v>
      </c>
      <c r="E829" s="10">
        <f t="shared" ref="D829:O834" si="106">E836+E842</f>
        <v>8705.6</v>
      </c>
      <c r="F829" s="10">
        <f t="shared" si="106"/>
        <v>7279.8</v>
      </c>
      <c r="G829" s="10">
        <f t="shared" si="106"/>
        <v>6869.9</v>
      </c>
      <c r="H829" s="10">
        <f t="shared" si="106"/>
        <v>6555.3</v>
      </c>
      <c r="I829" s="10">
        <f t="shared" si="106"/>
        <v>7020</v>
      </c>
      <c r="J829" s="10">
        <f t="shared" si="106"/>
        <v>7015.3</v>
      </c>
      <c r="K829" s="10">
        <f t="shared" si="106"/>
        <v>7788.8</v>
      </c>
      <c r="L829" s="15">
        <f t="shared" si="106"/>
        <v>7749.3</v>
      </c>
      <c r="M829" s="10">
        <f t="shared" si="106"/>
        <v>8234.2999999999993</v>
      </c>
      <c r="N829" s="10">
        <f t="shared" si="106"/>
        <v>8383.7000000000007</v>
      </c>
      <c r="O829" s="10">
        <f t="shared" si="106"/>
        <v>4780</v>
      </c>
      <c r="P829" s="12" t="e">
        <f>L829-#REF!</f>
        <v>#REF!</v>
      </c>
      <c r="Q829" s="1" t="e">
        <f>P829-'ВЕРНАЯ на АВГУСТ'!P829</f>
        <v>#REF!</v>
      </c>
    </row>
    <row r="830" spans="1:17">
      <c r="A830" s="268"/>
      <c r="B830" s="266"/>
      <c r="C830" s="9" t="s">
        <v>7</v>
      </c>
      <c r="D830" s="10">
        <f t="shared" si="105"/>
        <v>45782</v>
      </c>
      <c r="E830" s="10">
        <f t="shared" si="106"/>
        <v>5055.6000000000004</v>
      </c>
      <c r="F830" s="10">
        <f t="shared" si="106"/>
        <v>3629.8</v>
      </c>
      <c r="G830" s="10">
        <f t="shared" si="106"/>
        <v>3269.8999999999996</v>
      </c>
      <c r="H830" s="10">
        <f t="shared" si="106"/>
        <v>2955.3</v>
      </c>
      <c r="I830" s="10">
        <f t="shared" si="106"/>
        <v>3570</v>
      </c>
      <c r="J830" s="10">
        <f t="shared" si="106"/>
        <v>3415.3</v>
      </c>
      <c r="K830" s="10">
        <f t="shared" si="106"/>
        <v>4188.8</v>
      </c>
      <c r="L830" s="15">
        <f t="shared" si="106"/>
        <v>4599.3</v>
      </c>
      <c r="M830" s="10">
        <f t="shared" si="106"/>
        <v>5084.3</v>
      </c>
      <c r="N830" s="10">
        <f t="shared" si="106"/>
        <v>5233.7</v>
      </c>
      <c r="O830" s="10">
        <f t="shared" si="106"/>
        <v>4780</v>
      </c>
      <c r="P830" s="12" t="e">
        <f>L830-#REF!</f>
        <v>#REF!</v>
      </c>
      <c r="Q830" s="1" t="e">
        <f>P830-'ВЕРНАЯ на АВГУСТ'!P830</f>
        <v>#REF!</v>
      </c>
    </row>
    <row r="831" spans="1:17" ht="24">
      <c r="A831" s="268"/>
      <c r="B831" s="266"/>
      <c r="C831" s="9" t="s">
        <v>8</v>
      </c>
      <c r="D831" s="10">
        <f t="shared" si="105"/>
        <v>34600</v>
      </c>
      <c r="E831" s="10">
        <f t="shared" si="106"/>
        <v>3650</v>
      </c>
      <c r="F831" s="10">
        <f t="shared" si="106"/>
        <v>3650</v>
      </c>
      <c r="G831" s="10">
        <f t="shared" si="106"/>
        <v>3600</v>
      </c>
      <c r="H831" s="10">
        <f t="shared" si="106"/>
        <v>3600</v>
      </c>
      <c r="I831" s="10">
        <f t="shared" si="106"/>
        <v>3450</v>
      </c>
      <c r="J831" s="10">
        <f t="shared" si="106"/>
        <v>3600</v>
      </c>
      <c r="K831" s="10">
        <f t="shared" si="106"/>
        <v>3600</v>
      </c>
      <c r="L831" s="15">
        <f t="shared" si="106"/>
        <v>3150</v>
      </c>
      <c r="M831" s="10">
        <f t="shared" si="106"/>
        <v>3150</v>
      </c>
      <c r="N831" s="10">
        <f t="shared" si="106"/>
        <v>3150</v>
      </c>
      <c r="O831" s="10">
        <f t="shared" si="106"/>
        <v>0</v>
      </c>
      <c r="P831" s="12" t="e">
        <f>L831-#REF!</f>
        <v>#REF!</v>
      </c>
      <c r="Q831" s="1" t="e">
        <f>P831-'ВЕРНАЯ на АВГУСТ'!P831</f>
        <v>#REF!</v>
      </c>
    </row>
    <row r="832" spans="1:17" ht="24">
      <c r="A832" s="268"/>
      <c r="B832" s="266"/>
      <c r="C832" s="9" t="s">
        <v>9</v>
      </c>
      <c r="D832" s="10">
        <f t="shared" si="105"/>
        <v>0</v>
      </c>
      <c r="E832" s="10">
        <f t="shared" si="106"/>
        <v>0</v>
      </c>
      <c r="F832" s="10">
        <f t="shared" si="106"/>
        <v>0</v>
      </c>
      <c r="G832" s="10">
        <f t="shared" si="106"/>
        <v>0</v>
      </c>
      <c r="H832" s="10">
        <f t="shared" si="106"/>
        <v>0</v>
      </c>
      <c r="I832" s="10">
        <f t="shared" si="106"/>
        <v>0</v>
      </c>
      <c r="J832" s="10">
        <f t="shared" si="106"/>
        <v>0</v>
      </c>
      <c r="K832" s="10">
        <f t="shared" si="106"/>
        <v>0</v>
      </c>
      <c r="L832" s="15">
        <f t="shared" si="106"/>
        <v>0</v>
      </c>
      <c r="M832" s="10">
        <f t="shared" si="106"/>
        <v>0</v>
      </c>
      <c r="N832" s="10">
        <f t="shared" si="106"/>
        <v>0</v>
      </c>
      <c r="O832" s="10">
        <f t="shared" si="106"/>
        <v>0</v>
      </c>
      <c r="P832" s="12" t="e">
        <f>L832-#REF!</f>
        <v>#REF!</v>
      </c>
      <c r="Q832" s="1" t="e">
        <f>P832-'ВЕРНАЯ на АВГУСТ'!P832</f>
        <v>#REF!</v>
      </c>
    </row>
    <row r="833" spans="1:17" ht="36">
      <c r="A833" s="268"/>
      <c r="B833" s="266"/>
      <c r="C833" s="9" t="s">
        <v>10</v>
      </c>
      <c r="D833" s="10">
        <f t="shared" si="105"/>
        <v>0</v>
      </c>
      <c r="E833" s="10">
        <f t="shared" si="106"/>
        <v>0</v>
      </c>
      <c r="F833" s="10">
        <f t="shared" si="106"/>
        <v>0</v>
      </c>
      <c r="G833" s="10">
        <f t="shared" si="106"/>
        <v>0</v>
      </c>
      <c r="H833" s="10">
        <f t="shared" si="106"/>
        <v>0</v>
      </c>
      <c r="I833" s="10">
        <f t="shared" si="106"/>
        <v>0</v>
      </c>
      <c r="J833" s="10">
        <f t="shared" si="106"/>
        <v>0</v>
      </c>
      <c r="K833" s="10">
        <f t="shared" si="106"/>
        <v>0</v>
      </c>
      <c r="L833" s="15">
        <f t="shared" si="106"/>
        <v>0</v>
      </c>
      <c r="M833" s="10">
        <f t="shared" si="106"/>
        <v>0</v>
      </c>
      <c r="N833" s="10">
        <f t="shared" si="106"/>
        <v>0</v>
      </c>
      <c r="O833" s="10">
        <f t="shared" si="106"/>
        <v>0</v>
      </c>
      <c r="P833" s="12" t="e">
        <f>L833-#REF!</f>
        <v>#REF!</v>
      </c>
      <c r="Q833" s="1" t="e">
        <f>P833-'ВЕРНАЯ на АВГУСТ'!P833</f>
        <v>#REF!</v>
      </c>
    </row>
    <row r="834" spans="1:17" hidden="1">
      <c r="A834" s="268"/>
      <c r="B834" s="9"/>
      <c r="C834" s="9"/>
      <c r="D834" s="10">
        <f t="shared" si="106"/>
        <v>0</v>
      </c>
      <c r="E834" s="10">
        <f t="shared" si="106"/>
        <v>0</v>
      </c>
      <c r="F834" s="10">
        <f t="shared" si="106"/>
        <v>0</v>
      </c>
      <c r="G834" s="10">
        <f t="shared" si="106"/>
        <v>0</v>
      </c>
      <c r="H834" s="10">
        <f t="shared" si="106"/>
        <v>0</v>
      </c>
      <c r="I834" s="10">
        <f t="shared" si="106"/>
        <v>0</v>
      </c>
      <c r="J834" s="10">
        <f t="shared" si="106"/>
        <v>0</v>
      </c>
      <c r="K834" s="10">
        <f t="shared" si="106"/>
        <v>0</v>
      </c>
      <c r="L834" s="15">
        <f t="shared" si="106"/>
        <v>0</v>
      </c>
      <c r="M834" s="10">
        <f t="shared" si="106"/>
        <v>0</v>
      </c>
      <c r="N834" s="10">
        <f t="shared" si="106"/>
        <v>0</v>
      </c>
      <c r="O834" s="10">
        <f t="shared" si="106"/>
        <v>0</v>
      </c>
      <c r="P834" s="12" t="e">
        <f>L834-#REF!</f>
        <v>#REF!</v>
      </c>
      <c r="Q834" s="1" t="e">
        <f>P834-'ВЕРНАЯ на АВГУСТ'!P834</f>
        <v>#REF!</v>
      </c>
    </row>
    <row r="835" spans="1:17">
      <c r="A835" s="268"/>
      <c r="B835" s="266" t="s">
        <v>12</v>
      </c>
      <c r="C835" s="266"/>
      <c r="D835" s="266"/>
      <c r="E835" s="266"/>
      <c r="F835" s="266"/>
      <c r="G835" s="266"/>
      <c r="H835" s="266"/>
      <c r="I835" s="266"/>
      <c r="J835" s="266"/>
      <c r="K835" s="266"/>
      <c r="L835" s="17"/>
      <c r="M835" s="9"/>
      <c r="N835" s="9"/>
      <c r="O835" s="9"/>
      <c r="P835" s="12" t="e">
        <f>L835-#REF!</f>
        <v>#REF!</v>
      </c>
      <c r="Q835" s="1" t="e">
        <f>P835-'ВЕРНАЯ на АВГУСТ'!P835</f>
        <v>#REF!</v>
      </c>
    </row>
    <row r="836" spans="1:17">
      <c r="A836" s="268"/>
      <c r="B836" s="266" t="s">
        <v>13</v>
      </c>
      <c r="C836" s="9" t="s">
        <v>6</v>
      </c>
      <c r="D836" s="10">
        <f t="shared" ref="D836:D878" si="107">SUM(E836:O836)</f>
        <v>80382.000000000015</v>
      </c>
      <c r="E836" s="10">
        <f t="shared" ref="E836:O841" si="108">E849+E861+E867+E873</f>
        <v>8705.6</v>
      </c>
      <c r="F836" s="10">
        <f t="shared" si="108"/>
        <v>7279.8</v>
      </c>
      <c r="G836" s="10">
        <f t="shared" si="108"/>
        <v>6869.9</v>
      </c>
      <c r="H836" s="10">
        <f t="shared" si="108"/>
        <v>6555.3</v>
      </c>
      <c r="I836" s="10">
        <f t="shared" si="108"/>
        <v>7020</v>
      </c>
      <c r="J836" s="10">
        <f t="shared" si="108"/>
        <v>7015.3</v>
      </c>
      <c r="K836" s="10">
        <f t="shared" si="108"/>
        <v>7788.8</v>
      </c>
      <c r="L836" s="15">
        <f t="shared" si="108"/>
        <v>7749.3</v>
      </c>
      <c r="M836" s="10">
        <f t="shared" si="108"/>
        <v>8234.2999999999993</v>
      </c>
      <c r="N836" s="10">
        <f t="shared" si="108"/>
        <v>8383.7000000000007</v>
      </c>
      <c r="O836" s="10">
        <f t="shared" si="108"/>
        <v>4780</v>
      </c>
      <c r="P836" s="12" t="e">
        <f>L836-#REF!</f>
        <v>#REF!</v>
      </c>
      <c r="Q836" s="1" t="e">
        <f>P836-'ВЕРНАЯ на АВГУСТ'!P836</f>
        <v>#REF!</v>
      </c>
    </row>
    <row r="837" spans="1:17">
      <c r="A837" s="268"/>
      <c r="B837" s="266"/>
      <c r="C837" s="9" t="s">
        <v>7</v>
      </c>
      <c r="D837" s="10">
        <f t="shared" si="107"/>
        <v>45782</v>
      </c>
      <c r="E837" s="10">
        <f t="shared" si="108"/>
        <v>5055.6000000000004</v>
      </c>
      <c r="F837" s="10">
        <f t="shared" si="108"/>
        <v>3629.8</v>
      </c>
      <c r="G837" s="10">
        <f t="shared" si="108"/>
        <v>3269.8999999999996</v>
      </c>
      <c r="H837" s="10">
        <f t="shared" si="108"/>
        <v>2955.3</v>
      </c>
      <c r="I837" s="10">
        <f t="shared" si="108"/>
        <v>3570</v>
      </c>
      <c r="J837" s="10">
        <f t="shared" si="108"/>
        <v>3415.3</v>
      </c>
      <c r="K837" s="10">
        <f t="shared" si="108"/>
        <v>4188.8</v>
      </c>
      <c r="L837" s="15">
        <f>L850+L862+L868+L874</f>
        <v>4599.3</v>
      </c>
      <c r="M837" s="10">
        <f t="shared" si="108"/>
        <v>5084.3</v>
      </c>
      <c r="N837" s="10">
        <f t="shared" si="108"/>
        <v>5233.7</v>
      </c>
      <c r="O837" s="10">
        <f t="shared" si="108"/>
        <v>4780</v>
      </c>
      <c r="P837" s="12" t="e">
        <f>L837-#REF!</f>
        <v>#REF!</v>
      </c>
      <c r="Q837" s="1" t="e">
        <f>P837-'ВЕРНАЯ на АВГУСТ'!P837</f>
        <v>#REF!</v>
      </c>
    </row>
    <row r="838" spans="1:17" ht="24">
      <c r="A838" s="268"/>
      <c r="B838" s="266"/>
      <c r="C838" s="9" t="s">
        <v>8</v>
      </c>
      <c r="D838" s="10">
        <f t="shared" si="107"/>
        <v>34600</v>
      </c>
      <c r="E838" s="10">
        <f t="shared" si="108"/>
        <v>3650</v>
      </c>
      <c r="F838" s="10">
        <f t="shared" si="108"/>
        <v>3650</v>
      </c>
      <c r="G838" s="10">
        <f t="shared" si="108"/>
        <v>3600</v>
      </c>
      <c r="H838" s="10">
        <f t="shared" si="108"/>
        <v>3600</v>
      </c>
      <c r="I838" s="10">
        <f t="shared" si="108"/>
        <v>3450</v>
      </c>
      <c r="J838" s="10">
        <f t="shared" si="108"/>
        <v>3600</v>
      </c>
      <c r="K838" s="10">
        <f t="shared" si="108"/>
        <v>3600</v>
      </c>
      <c r="L838" s="15">
        <f t="shared" si="108"/>
        <v>3150</v>
      </c>
      <c r="M838" s="10">
        <f t="shared" si="108"/>
        <v>3150</v>
      </c>
      <c r="N838" s="10">
        <f t="shared" si="108"/>
        <v>3150</v>
      </c>
      <c r="O838" s="10">
        <f t="shared" si="108"/>
        <v>0</v>
      </c>
      <c r="P838" s="12" t="e">
        <f>L838-#REF!</f>
        <v>#REF!</v>
      </c>
      <c r="Q838" s="1" t="e">
        <f>P838-'ВЕРНАЯ на АВГУСТ'!P838</f>
        <v>#REF!</v>
      </c>
    </row>
    <row r="839" spans="1:17" ht="24">
      <c r="A839" s="268"/>
      <c r="B839" s="266"/>
      <c r="C839" s="9" t="s">
        <v>9</v>
      </c>
      <c r="D839" s="10">
        <f t="shared" si="107"/>
        <v>0</v>
      </c>
      <c r="E839" s="10">
        <f t="shared" si="108"/>
        <v>0</v>
      </c>
      <c r="F839" s="10">
        <f t="shared" si="108"/>
        <v>0</v>
      </c>
      <c r="G839" s="10">
        <f t="shared" si="108"/>
        <v>0</v>
      </c>
      <c r="H839" s="10">
        <f t="shared" si="108"/>
        <v>0</v>
      </c>
      <c r="I839" s="10">
        <f t="shared" si="108"/>
        <v>0</v>
      </c>
      <c r="J839" s="10">
        <f t="shared" si="108"/>
        <v>0</v>
      </c>
      <c r="K839" s="10">
        <f t="shared" si="108"/>
        <v>0</v>
      </c>
      <c r="L839" s="15">
        <f t="shared" si="108"/>
        <v>0</v>
      </c>
      <c r="M839" s="10">
        <f t="shared" si="108"/>
        <v>0</v>
      </c>
      <c r="N839" s="10">
        <f t="shared" si="108"/>
        <v>0</v>
      </c>
      <c r="O839" s="10">
        <f t="shared" si="108"/>
        <v>0</v>
      </c>
      <c r="P839" s="12" t="e">
        <f>L839-#REF!</f>
        <v>#REF!</v>
      </c>
      <c r="Q839" s="1" t="e">
        <f>P839-'ВЕРНАЯ на АВГУСТ'!P839</f>
        <v>#REF!</v>
      </c>
    </row>
    <row r="840" spans="1:17" ht="36">
      <c r="A840" s="268"/>
      <c r="B840" s="266"/>
      <c r="C840" s="9" t="s">
        <v>10</v>
      </c>
      <c r="D840" s="10">
        <f t="shared" si="107"/>
        <v>0</v>
      </c>
      <c r="E840" s="10">
        <f t="shared" si="108"/>
        <v>0</v>
      </c>
      <c r="F840" s="10">
        <f t="shared" si="108"/>
        <v>0</v>
      </c>
      <c r="G840" s="10">
        <f t="shared" si="108"/>
        <v>0</v>
      </c>
      <c r="H840" s="10">
        <f t="shared" si="108"/>
        <v>0</v>
      </c>
      <c r="I840" s="10">
        <f t="shared" si="108"/>
        <v>0</v>
      </c>
      <c r="J840" s="10">
        <f t="shared" si="108"/>
        <v>0</v>
      </c>
      <c r="K840" s="10">
        <f t="shared" si="108"/>
        <v>0</v>
      </c>
      <c r="L840" s="15">
        <f t="shared" si="108"/>
        <v>0</v>
      </c>
      <c r="M840" s="10">
        <f t="shared" si="108"/>
        <v>0</v>
      </c>
      <c r="N840" s="10">
        <f t="shared" si="108"/>
        <v>0</v>
      </c>
      <c r="O840" s="10">
        <f t="shared" si="108"/>
        <v>0</v>
      </c>
      <c r="P840" s="12" t="e">
        <f>L840-#REF!</f>
        <v>#REF!</v>
      </c>
      <c r="Q840" s="1" t="e">
        <f>P840-'ВЕРНАЯ на АВГУСТ'!P840</f>
        <v>#REF!</v>
      </c>
    </row>
    <row r="841" spans="1:17" hidden="1">
      <c r="A841" s="268"/>
      <c r="B841" s="9"/>
      <c r="C841" s="9"/>
      <c r="D841" s="10">
        <f t="shared" si="107"/>
        <v>0</v>
      </c>
      <c r="E841" s="10">
        <f t="shared" si="108"/>
        <v>0</v>
      </c>
      <c r="F841" s="10">
        <f t="shared" si="108"/>
        <v>0</v>
      </c>
      <c r="G841" s="10">
        <f t="shared" si="108"/>
        <v>0</v>
      </c>
      <c r="H841" s="10">
        <f t="shared" si="108"/>
        <v>0</v>
      </c>
      <c r="I841" s="10">
        <f t="shared" si="108"/>
        <v>0</v>
      </c>
      <c r="J841" s="10">
        <f t="shared" si="108"/>
        <v>0</v>
      </c>
      <c r="K841" s="10">
        <f t="shared" si="108"/>
        <v>0</v>
      </c>
      <c r="L841" s="15">
        <f>L854+L866+L872+L878</f>
        <v>0</v>
      </c>
      <c r="M841" s="10">
        <f t="shared" si="108"/>
        <v>0</v>
      </c>
      <c r="N841" s="10">
        <f t="shared" si="108"/>
        <v>0</v>
      </c>
      <c r="O841" s="10">
        <f t="shared" si="108"/>
        <v>0</v>
      </c>
      <c r="P841" s="12" t="e">
        <f>L841-#REF!</f>
        <v>#REF!</v>
      </c>
      <c r="Q841" s="1" t="e">
        <f>P841-'ВЕРНАЯ на АВГУСТ'!P841</f>
        <v>#REF!</v>
      </c>
    </row>
    <row r="842" spans="1:17">
      <c r="A842" s="268"/>
      <c r="B842" s="266" t="s">
        <v>14</v>
      </c>
      <c r="C842" s="9" t="s">
        <v>6</v>
      </c>
      <c r="D842" s="10">
        <f t="shared" si="107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  <c r="Q842" s="1" t="e">
        <f>P842-'ВЕРНАЯ на АВГУСТ'!P842</f>
        <v>#REF!</v>
      </c>
    </row>
    <row r="843" spans="1:17">
      <c r="A843" s="268"/>
      <c r="B843" s="266"/>
      <c r="C843" s="9" t="s">
        <v>7</v>
      </c>
      <c r="D843" s="10">
        <f t="shared" si="107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  <c r="Q843" s="1" t="e">
        <f>P843-'ВЕРНАЯ на АВГУСТ'!P843</f>
        <v>#REF!</v>
      </c>
    </row>
    <row r="844" spans="1:17" ht="24">
      <c r="A844" s="268"/>
      <c r="B844" s="266"/>
      <c r="C844" s="9" t="s">
        <v>8</v>
      </c>
      <c r="D844" s="10">
        <f t="shared" si="107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  <c r="Q844" s="1" t="e">
        <f>P844-'ВЕРНАЯ на АВГУСТ'!P844</f>
        <v>#REF!</v>
      </c>
    </row>
    <row r="845" spans="1:17" ht="24">
      <c r="A845" s="268"/>
      <c r="B845" s="266"/>
      <c r="C845" s="9" t="s">
        <v>9</v>
      </c>
      <c r="D845" s="10">
        <f t="shared" si="107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  <c r="Q845" s="1" t="e">
        <f>P845-'ВЕРНАЯ на АВГУСТ'!P845</f>
        <v>#REF!</v>
      </c>
    </row>
    <row r="846" spans="1:17">
      <c r="A846" s="268"/>
      <c r="B846" s="266"/>
      <c r="C846" s="9"/>
      <c r="D846" s="10">
        <f t="shared" si="107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  <c r="Q846" s="1" t="e">
        <f>P846-'ВЕРНАЯ на АВГУСТ'!P846</f>
        <v>#REF!</v>
      </c>
    </row>
    <row r="847" spans="1:17" ht="36">
      <c r="A847" s="268"/>
      <c r="B847" s="266"/>
      <c r="C847" s="9" t="s">
        <v>10</v>
      </c>
      <c r="D847" s="10">
        <f t="shared" si="107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  <c r="Q847" s="1" t="e">
        <f>P847-'ВЕРНАЯ на АВГУСТ'!P847</f>
        <v>#REF!</v>
      </c>
    </row>
    <row r="848" spans="1:17" hidden="1">
      <c r="A848" s="11"/>
      <c r="B848" s="9"/>
      <c r="C848" s="9"/>
      <c r="D848" s="10">
        <f t="shared" si="107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  <c r="Q848" s="1" t="e">
        <f>P848-'ВЕРНАЯ на АВГУСТ'!P848</f>
        <v>#REF!</v>
      </c>
    </row>
    <row r="849" spans="1:17">
      <c r="A849" s="266" t="s">
        <v>125</v>
      </c>
      <c r="B849" s="266" t="s">
        <v>13</v>
      </c>
      <c r="C849" s="9" t="s">
        <v>6</v>
      </c>
      <c r="D849" s="20">
        <f t="shared" si="107"/>
        <v>7009.9</v>
      </c>
      <c r="E849" s="10">
        <f>E850+E851+E852+E853</f>
        <v>1376.6</v>
      </c>
      <c r="F849" s="10">
        <f t="shared" ref="F849:O849" si="109">F850+F851+F852+F853</f>
        <v>570.5</v>
      </c>
      <c r="G849" s="10">
        <f t="shared" si="109"/>
        <v>385</v>
      </c>
      <c r="H849" s="10">
        <f t="shared" si="109"/>
        <v>400</v>
      </c>
      <c r="I849" s="10">
        <f t="shared" si="109"/>
        <v>560</v>
      </c>
      <c r="J849" s="10">
        <f t="shared" si="109"/>
        <v>605</v>
      </c>
      <c r="K849" s="10">
        <f t="shared" si="109"/>
        <v>382.8</v>
      </c>
      <c r="L849" s="20">
        <f t="shared" si="109"/>
        <v>630</v>
      </c>
      <c r="M849" s="10">
        <f t="shared" si="109"/>
        <v>700</v>
      </c>
      <c r="N849" s="10">
        <f t="shared" si="109"/>
        <v>700</v>
      </c>
      <c r="O849" s="10">
        <f t="shared" si="109"/>
        <v>700</v>
      </c>
      <c r="P849" s="24" t="e">
        <f>L849-#REF!</f>
        <v>#REF!</v>
      </c>
      <c r="Q849" s="1" t="e">
        <f>P849-'ВЕРНАЯ на АВГУСТ'!P849</f>
        <v>#REF!</v>
      </c>
    </row>
    <row r="850" spans="1:17">
      <c r="A850" s="266"/>
      <c r="B850" s="266"/>
      <c r="C850" s="9" t="s">
        <v>7</v>
      </c>
      <c r="D850" s="20">
        <f t="shared" si="107"/>
        <v>7009.9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20">
        <f>700-70</f>
        <v>630</v>
      </c>
      <c r="M850" s="10">
        <v>700</v>
      </c>
      <c r="N850" s="10">
        <v>700</v>
      </c>
      <c r="O850" s="10">
        <v>700</v>
      </c>
      <c r="P850" s="24" t="e">
        <f>L850-#REF!</f>
        <v>#REF!</v>
      </c>
      <c r="Q850" s="1" t="e">
        <f>P850-'ВЕРНАЯ на АВГУСТ'!P850</f>
        <v>#REF!</v>
      </c>
    </row>
    <row r="851" spans="1:17" ht="24">
      <c r="A851" s="266"/>
      <c r="B851" s="266"/>
      <c r="C851" s="9" t="s">
        <v>8</v>
      </c>
      <c r="D851" s="10">
        <f t="shared" si="107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  <c r="Q851" s="1" t="e">
        <f>P851-'ВЕРНАЯ на АВГУСТ'!P851</f>
        <v>#REF!</v>
      </c>
    </row>
    <row r="852" spans="1:17">
      <c r="A852" s="266"/>
      <c r="B852" s="266"/>
      <c r="C852" s="9"/>
      <c r="D852" s="10">
        <f t="shared" si="107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  <c r="Q852" s="1" t="e">
        <f>P852-'ВЕРНАЯ на АВГУСТ'!P852</f>
        <v>#REF!</v>
      </c>
    </row>
    <row r="853" spans="1:17" ht="36">
      <c r="A853" s="266"/>
      <c r="B853" s="266"/>
      <c r="C853" s="9" t="s">
        <v>10</v>
      </c>
      <c r="D853" s="10">
        <f t="shared" si="107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  <c r="Q853" s="1" t="e">
        <f>P853-'ВЕРНАЯ на АВГУСТ'!P853</f>
        <v>#REF!</v>
      </c>
    </row>
    <row r="854" spans="1:17" hidden="1">
      <c r="A854" s="9"/>
      <c r="B854" s="9"/>
      <c r="C854" s="9"/>
      <c r="D854" s="10">
        <f t="shared" si="107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  <c r="Q854" s="1" t="e">
        <f>P854-'ВЕРНАЯ на АВГУСТ'!P854</f>
        <v>#REF!</v>
      </c>
    </row>
    <row r="855" spans="1:17">
      <c r="A855" s="266" t="s">
        <v>126</v>
      </c>
      <c r="B855" s="266" t="s">
        <v>14</v>
      </c>
      <c r="C855" s="9" t="s">
        <v>6</v>
      </c>
      <c r="D855" s="10">
        <f t="shared" si="107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  <c r="Q855" s="1" t="e">
        <f>P855-'ВЕРНАЯ на АВГУСТ'!P855</f>
        <v>#REF!</v>
      </c>
    </row>
    <row r="856" spans="1:17">
      <c r="A856" s="266"/>
      <c r="B856" s="266"/>
      <c r="C856" s="9" t="s">
        <v>7</v>
      </c>
      <c r="D856" s="10">
        <f t="shared" si="107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  <c r="Q856" s="1" t="e">
        <f>P856-'ВЕРНАЯ на АВГУСТ'!P856</f>
        <v>#REF!</v>
      </c>
    </row>
    <row r="857" spans="1:17" ht="24">
      <c r="A857" s="266"/>
      <c r="B857" s="266"/>
      <c r="C857" s="9" t="s">
        <v>8</v>
      </c>
      <c r="D857" s="10">
        <f t="shared" si="107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  <c r="Q857" s="1" t="e">
        <f>P857-'ВЕРНАЯ на АВГУСТ'!P857</f>
        <v>#REF!</v>
      </c>
    </row>
    <row r="858" spans="1:17">
      <c r="A858" s="266"/>
      <c r="B858" s="266"/>
      <c r="C858" s="9"/>
      <c r="D858" s="10">
        <f t="shared" si="107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  <c r="Q858" s="1" t="e">
        <f>P858-'ВЕРНАЯ на АВГУСТ'!P858</f>
        <v>#REF!</v>
      </c>
    </row>
    <row r="859" spans="1:17" ht="36">
      <c r="A859" s="266"/>
      <c r="B859" s="266"/>
      <c r="C859" s="9" t="s">
        <v>10</v>
      </c>
      <c r="D859" s="10">
        <f t="shared" si="107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  <c r="Q859" s="1" t="e">
        <f>P859-'ВЕРНАЯ на АВГУСТ'!P859</f>
        <v>#REF!</v>
      </c>
    </row>
    <row r="860" spans="1:17" hidden="1">
      <c r="A860" s="9"/>
      <c r="B860" s="9"/>
      <c r="C860" s="9"/>
      <c r="D860" s="10">
        <f t="shared" si="107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  <c r="Q860" s="1" t="e">
        <f>P860-'ВЕРНАЯ на АВГУСТ'!P860</f>
        <v>#REF!</v>
      </c>
    </row>
    <row r="861" spans="1:17">
      <c r="A861" s="266" t="s">
        <v>127</v>
      </c>
      <c r="B861" s="266" t="s">
        <v>13</v>
      </c>
      <c r="C861" s="9" t="s">
        <v>6</v>
      </c>
      <c r="D861" s="20">
        <f t="shared" si="107"/>
        <v>2479.5</v>
      </c>
      <c r="E861" s="10">
        <f>E862+E863+E864+E865</f>
        <v>0</v>
      </c>
      <c r="F861" s="10">
        <f t="shared" ref="F861:O861" si="110">F862+F863+F864+F865</f>
        <v>286.3</v>
      </c>
      <c r="G861" s="10">
        <f t="shared" si="110"/>
        <v>77.2</v>
      </c>
      <c r="H861" s="10">
        <f t="shared" si="110"/>
        <v>200</v>
      </c>
      <c r="I861" s="10">
        <f t="shared" si="110"/>
        <v>280</v>
      </c>
      <c r="J861" s="10">
        <f t="shared" si="110"/>
        <v>175</v>
      </c>
      <c r="K861" s="10">
        <f t="shared" si="110"/>
        <v>96</v>
      </c>
      <c r="L861" s="20">
        <f t="shared" si="110"/>
        <v>315</v>
      </c>
      <c r="M861" s="10">
        <f t="shared" si="110"/>
        <v>350</v>
      </c>
      <c r="N861" s="10">
        <f t="shared" si="110"/>
        <v>350</v>
      </c>
      <c r="O861" s="10">
        <f t="shared" si="110"/>
        <v>350</v>
      </c>
      <c r="P861" s="24" t="e">
        <f>L861-#REF!</f>
        <v>#REF!</v>
      </c>
      <c r="Q861" s="1" t="e">
        <f>P861-'ВЕРНАЯ на АВГУСТ'!P861</f>
        <v>#REF!</v>
      </c>
    </row>
    <row r="862" spans="1:17">
      <c r="A862" s="266"/>
      <c r="B862" s="266"/>
      <c r="C862" s="9" t="s">
        <v>7</v>
      </c>
      <c r="D862" s="20">
        <f t="shared" si="107"/>
        <v>2479.5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20">
        <f>350-35</f>
        <v>315</v>
      </c>
      <c r="M862" s="10">
        <v>350</v>
      </c>
      <c r="N862" s="10">
        <v>350</v>
      </c>
      <c r="O862" s="10">
        <v>350</v>
      </c>
      <c r="P862" s="24" t="e">
        <f>L862-#REF!</f>
        <v>#REF!</v>
      </c>
      <c r="Q862" s="1" t="e">
        <f>P862-'ВЕРНАЯ на АВГУСТ'!P862</f>
        <v>#REF!</v>
      </c>
    </row>
    <row r="863" spans="1:17" ht="24">
      <c r="A863" s="266"/>
      <c r="B863" s="266"/>
      <c r="C863" s="9" t="s">
        <v>8</v>
      </c>
      <c r="D863" s="10">
        <f t="shared" si="107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  <c r="Q863" s="1" t="e">
        <f>P863-'ВЕРНАЯ на АВГУСТ'!P863</f>
        <v>#REF!</v>
      </c>
    </row>
    <row r="864" spans="1:17">
      <c r="A864" s="266"/>
      <c r="B864" s="266"/>
      <c r="C864" s="9"/>
      <c r="D864" s="10">
        <f t="shared" si="107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  <c r="Q864" s="1" t="e">
        <f>P864-'ВЕРНАЯ на АВГУСТ'!P864</f>
        <v>#REF!</v>
      </c>
    </row>
    <row r="865" spans="1:17" ht="36">
      <c r="A865" s="266"/>
      <c r="B865" s="266"/>
      <c r="C865" s="9" t="s">
        <v>10</v>
      </c>
      <c r="D865" s="10">
        <f t="shared" si="107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  <c r="Q865" s="1" t="e">
        <f>P865-'ВЕРНАЯ на АВГУСТ'!P865</f>
        <v>#REF!</v>
      </c>
    </row>
    <row r="866" spans="1:17" hidden="1">
      <c r="A866" s="9"/>
      <c r="B866" s="9"/>
      <c r="C866" s="9"/>
      <c r="D866" s="10">
        <f t="shared" si="107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  <c r="Q866" s="1" t="e">
        <f>P866-'ВЕРНАЯ на АВГУСТ'!P866</f>
        <v>#REF!</v>
      </c>
    </row>
    <row r="867" spans="1:17">
      <c r="A867" s="266" t="s">
        <v>128</v>
      </c>
      <c r="B867" s="266" t="s">
        <v>13</v>
      </c>
      <c r="C867" s="9" t="s">
        <v>6</v>
      </c>
      <c r="D867" s="20">
        <f t="shared" si="107"/>
        <v>57049.700000000004</v>
      </c>
      <c r="E867" s="10">
        <f>SUM(E868:E871)</f>
        <v>7329</v>
      </c>
      <c r="F867" s="10">
        <f t="shared" ref="F867:O867" si="111">SUM(F868:F871)</f>
        <v>6423</v>
      </c>
      <c r="G867" s="10">
        <f t="shared" si="111"/>
        <v>6407.7</v>
      </c>
      <c r="H867" s="10">
        <f t="shared" si="111"/>
        <v>5955.3</v>
      </c>
      <c r="I867" s="10">
        <f t="shared" si="111"/>
        <v>6180</v>
      </c>
      <c r="J867" s="10">
        <f t="shared" si="111"/>
        <v>6035.3</v>
      </c>
      <c r="K867" s="10">
        <f t="shared" si="111"/>
        <v>6510</v>
      </c>
      <c r="L867" s="20">
        <f>SUM(L868:L871)</f>
        <v>2790</v>
      </c>
      <c r="M867" s="10">
        <f t="shared" si="111"/>
        <v>3170</v>
      </c>
      <c r="N867" s="10">
        <f t="shared" si="111"/>
        <v>3319.4</v>
      </c>
      <c r="O867" s="10">
        <f t="shared" si="111"/>
        <v>2930</v>
      </c>
      <c r="P867" s="24" t="e">
        <f>L867-#REF!</f>
        <v>#REF!</v>
      </c>
      <c r="Q867" s="1" t="e">
        <f>P867-'ВЕРНАЯ на АВГУСТ'!P867</f>
        <v>#REF!</v>
      </c>
    </row>
    <row r="868" spans="1:17">
      <c r="A868" s="266"/>
      <c r="B868" s="266"/>
      <c r="C868" s="9" t="s">
        <v>7</v>
      </c>
      <c r="D868" s="20">
        <f t="shared" si="107"/>
        <v>31899.7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20">
        <f>2930-140</f>
        <v>2790</v>
      </c>
      <c r="M868" s="10">
        <v>3170</v>
      </c>
      <c r="N868" s="10">
        <v>3319.4</v>
      </c>
      <c r="O868" s="10">
        <v>2930</v>
      </c>
      <c r="P868" s="24" t="e">
        <f>L868-#REF!</f>
        <v>#REF!</v>
      </c>
      <c r="Q868" s="1" t="e">
        <f>P868-'ВЕРНАЯ на АВГУСТ'!P868</f>
        <v>#REF!</v>
      </c>
    </row>
    <row r="869" spans="1:17" ht="24">
      <c r="A869" s="266"/>
      <c r="B869" s="266"/>
      <c r="C869" s="9" t="s">
        <v>8</v>
      </c>
      <c r="D869" s="10">
        <f t="shared" si="107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  <c r="Q869" s="1" t="e">
        <f>P869-'ВЕРНАЯ на АВГУСТ'!P869</f>
        <v>#REF!</v>
      </c>
    </row>
    <row r="870" spans="1:17">
      <c r="A870" s="266"/>
      <c r="B870" s="266"/>
      <c r="C870" s="9"/>
      <c r="D870" s="10">
        <f t="shared" si="107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  <c r="Q870" s="1" t="e">
        <f>P870-'ВЕРНАЯ на АВГУСТ'!P870</f>
        <v>#REF!</v>
      </c>
    </row>
    <row r="871" spans="1:17" ht="36">
      <c r="A871" s="266"/>
      <c r="B871" s="266"/>
      <c r="C871" s="9" t="s">
        <v>10</v>
      </c>
      <c r="D871" s="10">
        <f t="shared" si="107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  <c r="Q871" s="1" t="e">
        <f>P871-'ВЕРНАЯ на АВГУСТ'!P871</f>
        <v>#REF!</v>
      </c>
    </row>
    <row r="872" spans="1:17">
      <c r="A872" s="9"/>
      <c r="B872" s="9"/>
      <c r="C872" s="9"/>
      <c r="D872" s="10">
        <f t="shared" si="107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  <c r="Q872" s="1" t="e">
        <f>P872-'ВЕРНАЯ на АВГУСТ'!P872</f>
        <v>#REF!</v>
      </c>
    </row>
    <row r="873" spans="1:17" ht="36" customHeight="1">
      <c r="A873" s="275" t="s">
        <v>129</v>
      </c>
      <c r="B873" s="275" t="s">
        <v>13</v>
      </c>
      <c r="C873" s="9" t="s">
        <v>6</v>
      </c>
      <c r="D873" s="10">
        <f t="shared" si="107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12">M880+M886+M892+M898+M904+M910+M916+M922</f>
        <v>4014.3</v>
      </c>
      <c r="N873" s="10">
        <f t="shared" si="112"/>
        <v>4014.3</v>
      </c>
      <c r="O873" s="10">
        <f t="shared" si="112"/>
        <v>800</v>
      </c>
      <c r="P873" s="12" t="e">
        <f>L873-#REF!</f>
        <v>#REF!</v>
      </c>
      <c r="Q873" s="1" t="e">
        <f>P873-'ВЕРНАЯ на АВГУСТ'!P873</f>
        <v>#REF!</v>
      </c>
    </row>
    <row r="874" spans="1:17">
      <c r="A874" s="276"/>
      <c r="B874" s="276"/>
      <c r="C874" s="9" t="s">
        <v>7</v>
      </c>
      <c r="D874" s="10">
        <f t="shared" si="107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12"/>
        <v>864.3</v>
      </c>
      <c r="M874" s="10">
        <f t="shared" si="112"/>
        <v>864.3</v>
      </c>
      <c r="N874" s="10">
        <f t="shared" si="112"/>
        <v>864.3</v>
      </c>
      <c r="O874" s="10">
        <f t="shared" si="112"/>
        <v>800</v>
      </c>
      <c r="P874" s="12" t="e">
        <f>L874-#REF!</f>
        <v>#REF!</v>
      </c>
      <c r="Q874" s="1" t="e">
        <f>P874-'ВЕРНАЯ на АВГУСТ'!P874</f>
        <v>#REF!</v>
      </c>
    </row>
    <row r="875" spans="1:17" ht="24">
      <c r="A875" s="276"/>
      <c r="B875" s="276"/>
      <c r="C875" s="9" t="s">
        <v>8</v>
      </c>
      <c r="D875" s="10">
        <f t="shared" si="107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12"/>
        <v>3150</v>
      </c>
      <c r="M875" s="10">
        <f t="shared" si="112"/>
        <v>3150</v>
      </c>
      <c r="N875" s="10">
        <f t="shared" si="112"/>
        <v>3150</v>
      </c>
      <c r="O875" s="10">
        <f t="shared" si="112"/>
        <v>0</v>
      </c>
      <c r="P875" s="12" t="e">
        <f>L875-#REF!</f>
        <v>#REF!</v>
      </c>
      <c r="Q875" s="1" t="e">
        <f>P875-'ВЕРНАЯ на АВГУСТ'!P875</f>
        <v>#REF!</v>
      </c>
    </row>
    <row r="876" spans="1:17" ht="24">
      <c r="A876" s="276"/>
      <c r="B876" s="276"/>
      <c r="C876" s="9" t="s">
        <v>9</v>
      </c>
      <c r="D876" s="10">
        <f t="shared" si="107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12"/>
        <v>0</v>
      </c>
      <c r="M876" s="10">
        <f t="shared" si="112"/>
        <v>0</v>
      </c>
      <c r="N876" s="10">
        <f t="shared" si="112"/>
        <v>0</v>
      </c>
      <c r="O876" s="10">
        <f t="shared" si="112"/>
        <v>0</v>
      </c>
      <c r="P876" s="12" t="e">
        <f>L876-#REF!</f>
        <v>#REF!</v>
      </c>
      <c r="Q876" s="1" t="e">
        <f>P876-'ВЕРНАЯ на АВГУСТ'!P876</f>
        <v>#REF!</v>
      </c>
    </row>
    <row r="877" spans="1:17" ht="36">
      <c r="A877" s="276"/>
      <c r="B877" s="276"/>
      <c r="C877" s="9" t="s">
        <v>10</v>
      </c>
      <c r="D877" s="10">
        <f t="shared" si="107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12"/>
        <v>0</v>
      </c>
      <c r="M877" s="10">
        <f t="shared" si="112"/>
        <v>0</v>
      </c>
      <c r="N877" s="10">
        <f t="shared" si="112"/>
        <v>0</v>
      </c>
      <c r="O877" s="10">
        <f t="shared" si="112"/>
        <v>0</v>
      </c>
      <c r="P877" s="12" t="e">
        <f>L877-#REF!</f>
        <v>#REF!</v>
      </c>
      <c r="Q877" s="1" t="e">
        <f>P877-'ВЕРНАЯ на АВГУСТ'!P877</f>
        <v>#REF!</v>
      </c>
    </row>
    <row r="878" spans="1:17" hidden="1">
      <c r="A878" s="277"/>
      <c r="B878" s="277"/>
      <c r="C878" s="9"/>
      <c r="D878" s="10">
        <f t="shared" si="107"/>
        <v>0</v>
      </c>
      <c r="E878" s="10"/>
      <c r="F878" s="10"/>
      <c r="G878" s="10"/>
      <c r="H878" s="10"/>
      <c r="I878" s="10"/>
      <c r="J878" s="10"/>
      <c r="K878" s="10"/>
      <c r="L878" s="15">
        <f t="shared" si="112"/>
        <v>0</v>
      </c>
      <c r="M878" s="10">
        <f t="shared" si="112"/>
        <v>0</v>
      </c>
      <c r="N878" s="10">
        <f t="shared" si="112"/>
        <v>0</v>
      </c>
      <c r="O878" s="10">
        <f t="shared" si="112"/>
        <v>0</v>
      </c>
      <c r="P878" s="12" t="e">
        <f>L878-#REF!</f>
        <v>#REF!</v>
      </c>
      <c r="Q878" s="1" t="e">
        <f>P878-'ВЕРНАЯ на АВГУСТ'!P878</f>
        <v>#REF!</v>
      </c>
    </row>
    <row r="879" spans="1:17">
      <c r="A879" s="266" t="s">
        <v>119</v>
      </c>
      <c r="B879" s="266"/>
      <c r="C879" s="266"/>
      <c r="D879" s="266"/>
      <c r="E879" s="266"/>
      <c r="F879" s="266"/>
      <c r="G879" s="266"/>
      <c r="H879" s="266"/>
      <c r="I879" s="266"/>
      <c r="J879" s="266"/>
      <c r="K879" s="266"/>
      <c r="L879" s="266"/>
      <c r="M879" s="266"/>
      <c r="N879" s="266"/>
      <c r="O879" s="266"/>
      <c r="P879" s="12" t="e">
        <f>L879-#REF!</f>
        <v>#REF!</v>
      </c>
      <c r="Q879" s="1" t="e">
        <f>P879-'ВЕРНАЯ на АВГУСТ'!P879</f>
        <v>#REF!</v>
      </c>
    </row>
    <row r="880" spans="1:17">
      <c r="A880" s="266" t="s">
        <v>130</v>
      </c>
      <c r="B880" s="266" t="s">
        <v>13</v>
      </c>
      <c r="C880" s="9" t="s">
        <v>6</v>
      </c>
      <c r="D880" s="10">
        <f t="shared" ref="D880:D943" si="113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  <c r="Q880" s="1" t="e">
        <f>P880-'ВЕРНАЯ на АВГУСТ'!P880</f>
        <v>#REF!</v>
      </c>
    </row>
    <row r="881" spans="1:17">
      <c r="A881" s="266"/>
      <c r="B881" s="266"/>
      <c r="C881" s="9" t="s">
        <v>7</v>
      </c>
      <c r="D881" s="10">
        <f t="shared" si="113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  <c r="Q881" s="1" t="e">
        <f>P881-'ВЕРНАЯ на АВГУСТ'!P881</f>
        <v>#REF!</v>
      </c>
    </row>
    <row r="882" spans="1:17" ht="24">
      <c r="A882" s="266"/>
      <c r="B882" s="266"/>
      <c r="C882" s="9" t="s">
        <v>8</v>
      </c>
      <c r="D882" s="10">
        <f t="shared" si="113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  <c r="Q882" s="1" t="e">
        <f>P882-'ВЕРНАЯ на АВГУСТ'!P882</f>
        <v>#REF!</v>
      </c>
    </row>
    <row r="883" spans="1:17" ht="24">
      <c r="A883" s="266"/>
      <c r="B883" s="266"/>
      <c r="C883" s="9" t="s">
        <v>9</v>
      </c>
      <c r="D883" s="10">
        <f t="shared" si="113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  <c r="Q883" s="1" t="e">
        <f>P883-'ВЕРНАЯ на АВГУСТ'!P883</f>
        <v>#REF!</v>
      </c>
    </row>
    <row r="884" spans="1:17" ht="36">
      <c r="A884" s="266"/>
      <c r="B884" s="266"/>
      <c r="C884" s="9" t="s">
        <v>10</v>
      </c>
      <c r="D884" s="10">
        <f t="shared" si="113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  <c r="Q884" s="1" t="e">
        <f>P884-'ВЕРНАЯ на АВГУСТ'!P884</f>
        <v>#REF!</v>
      </c>
    </row>
    <row r="885" spans="1:17" hidden="1">
      <c r="A885" s="9"/>
      <c r="B885" s="9"/>
      <c r="C885" s="9"/>
      <c r="D885" s="10">
        <f t="shared" si="113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  <c r="Q885" s="1" t="e">
        <f>P885-'ВЕРНАЯ на АВГУСТ'!P885</f>
        <v>#REF!</v>
      </c>
    </row>
    <row r="886" spans="1:17">
      <c r="A886" s="266" t="s">
        <v>131</v>
      </c>
      <c r="B886" s="266" t="s">
        <v>21</v>
      </c>
      <c r="C886" s="9" t="s">
        <v>6</v>
      </c>
      <c r="D886" s="10">
        <f t="shared" si="113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  <c r="Q886" s="1" t="e">
        <f>P886-'ВЕРНАЯ на АВГУСТ'!P886</f>
        <v>#REF!</v>
      </c>
    </row>
    <row r="887" spans="1:17">
      <c r="A887" s="266"/>
      <c r="B887" s="266"/>
      <c r="C887" s="9" t="s">
        <v>7</v>
      </c>
      <c r="D887" s="10">
        <f t="shared" si="113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  <c r="Q887" s="1" t="e">
        <f>P887-'ВЕРНАЯ на АВГУСТ'!P887</f>
        <v>#REF!</v>
      </c>
    </row>
    <row r="888" spans="1:17" ht="24">
      <c r="A888" s="266"/>
      <c r="B888" s="266"/>
      <c r="C888" s="9" t="s">
        <v>8</v>
      </c>
      <c r="D888" s="10">
        <f t="shared" si="113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  <c r="Q888" s="1" t="e">
        <f>P888-'ВЕРНАЯ на АВГУСТ'!P888</f>
        <v>#REF!</v>
      </c>
    </row>
    <row r="889" spans="1:17" ht="24">
      <c r="A889" s="266"/>
      <c r="B889" s="266"/>
      <c r="C889" s="9" t="s">
        <v>9</v>
      </c>
      <c r="D889" s="10">
        <f t="shared" si="113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  <c r="Q889" s="1" t="e">
        <f>P889-'ВЕРНАЯ на АВГУСТ'!P889</f>
        <v>#REF!</v>
      </c>
    </row>
    <row r="890" spans="1:17" ht="36">
      <c r="A890" s="266"/>
      <c r="B890" s="266"/>
      <c r="C890" s="9" t="s">
        <v>10</v>
      </c>
      <c r="D890" s="10">
        <f t="shared" si="113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  <c r="Q890" s="1" t="e">
        <f>P890-'ВЕРНАЯ на АВГУСТ'!P890</f>
        <v>#REF!</v>
      </c>
    </row>
    <row r="891" spans="1:17" hidden="1">
      <c r="A891" s="9"/>
      <c r="B891" s="9"/>
      <c r="C891" s="9"/>
      <c r="D891" s="10">
        <f t="shared" si="113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  <c r="Q891" s="1" t="e">
        <f>P891-'ВЕРНАЯ на АВГУСТ'!P891</f>
        <v>#REF!</v>
      </c>
    </row>
    <row r="892" spans="1:17">
      <c r="A892" s="266" t="s">
        <v>132</v>
      </c>
      <c r="B892" s="266" t="s">
        <v>21</v>
      </c>
      <c r="C892" s="9" t="s">
        <v>6</v>
      </c>
      <c r="D892" s="10">
        <f t="shared" si="113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  <c r="Q892" s="1" t="e">
        <f>P892-'ВЕРНАЯ на АВГУСТ'!P892</f>
        <v>#REF!</v>
      </c>
    </row>
    <row r="893" spans="1:17">
      <c r="A893" s="266"/>
      <c r="B893" s="266"/>
      <c r="C893" s="9" t="s">
        <v>7</v>
      </c>
      <c r="D893" s="10">
        <f t="shared" si="113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  <c r="Q893" s="1" t="e">
        <f>P893-'ВЕРНАЯ на АВГУСТ'!P893</f>
        <v>#REF!</v>
      </c>
    </row>
    <row r="894" spans="1:17" ht="24">
      <c r="A894" s="266"/>
      <c r="B894" s="266"/>
      <c r="C894" s="9" t="s">
        <v>8</v>
      </c>
      <c r="D894" s="10">
        <f t="shared" si="113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  <c r="Q894" s="1" t="e">
        <f>P894-'ВЕРНАЯ на АВГУСТ'!P894</f>
        <v>#REF!</v>
      </c>
    </row>
    <row r="895" spans="1:17" ht="24">
      <c r="A895" s="266"/>
      <c r="B895" s="266"/>
      <c r="C895" s="9" t="s">
        <v>9</v>
      </c>
      <c r="D895" s="10">
        <f t="shared" si="113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  <c r="Q895" s="1" t="e">
        <f>P895-'ВЕРНАЯ на АВГУСТ'!P895</f>
        <v>#REF!</v>
      </c>
    </row>
    <row r="896" spans="1:17" ht="36">
      <c r="A896" s="266"/>
      <c r="B896" s="266"/>
      <c r="C896" s="9" t="s">
        <v>10</v>
      </c>
      <c r="D896" s="10">
        <f t="shared" si="113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  <c r="Q896" s="1" t="e">
        <f>P896-'ВЕРНАЯ на АВГУСТ'!P896</f>
        <v>#REF!</v>
      </c>
    </row>
    <row r="897" spans="1:17" hidden="1">
      <c r="A897" s="9"/>
      <c r="B897" s="9"/>
      <c r="C897" s="9"/>
      <c r="D897" s="10">
        <f t="shared" si="113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  <c r="Q897" s="1" t="e">
        <f>P897-'ВЕРНАЯ на АВГУСТ'!P897</f>
        <v>#REF!</v>
      </c>
    </row>
    <row r="898" spans="1:17">
      <c r="A898" s="266" t="s">
        <v>133</v>
      </c>
      <c r="B898" s="266" t="s">
        <v>21</v>
      </c>
      <c r="C898" s="9" t="s">
        <v>6</v>
      </c>
      <c r="D898" s="10">
        <f t="shared" si="113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  <c r="Q898" s="1" t="e">
        <f>P898-'ВЕРНАЯ на АВГУСТ'!P898</f>
        <v>#REF!</v>
      </c>
    </row>
    <row r="899" spans="1:17">
      <c r="A899" s="266"/>
      <c r="B899" s="266"/>
      <c r="C899" s="9" t="s">
        <v>7</v>
      </c>
      <c r="D899" s="10">
        <f t="shared" si="113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  <c r="Q899" s="1" t="e">
        <f>P899-'ВЕРНАЯ на АВГУСТ'!P899</f>
        <v>#REF!</v>
      </c>
    </row>
    <row r="900" spans="1:17" ht="24">
      <c r="A900" s="266"/>
      <c r="B900" s="266"/>
      <c r="C900" s="9" t="s">
        <v>8</v>
      </c>
      <c r="D900" s="10">
        <f t="shared" si="113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  <c r="Q900" s="1" t="e">
        <f>P900-'ВЕРНАЯ на АВГУСТ'!P900</f>
        <v>#REF!</v>
      </c>
    </row>
    <row r="901" spans="1:17" ht="24">
      <c r="A901" s="266"/>
      <c r="B901" s="266"/>
      <c r="C901" s="9" t="s">
        <v>9</v>
      </c>
      <c r="D901" s="10">
        <f t="shared" si="113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  <c r="Q901" s="1" t="e">
        <f>P901-'ВЕРНАЯ на АВГУСТ'!P901</f>
        <v>#REF!</v>
      </c>
    </row>
    <row r="902" spans="1:17" ht="36">
      <c r="A902" s="266"/>
      <c r="B902" s="266"/>
      <c r="C902" s="9" t="s">
        <v>10</v>
      </c>
      <c r="D902" s="10">
        <f t="shared" si="113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  <c r="Q902" s="1" t="e">
        <f>P902-'ВЕРНАЯ на АВГУСТ'!P902</f>
        <v>#REF!</v>
      </c>
    </row>
    <row r="903" spans="1:17" hidden="1">
      <c r="A903" s="9"/>
      <c r="B903" s="9"/>
      <c r="C903" s="9"/>
      <c r="D903" s="10">
        <f t="shared" si="113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  <c r="Q903" s="1" t="e">
        <f>P903-'ВЕРНАЯ на АВГУСТ'!P903</f>
        <v>#REF!</v>
      </c>
    </row>
    <row r="904" spans="1:17">
      <c r="A904" s="266" t="s">
        <v>134</v>
      </c>
      <c r="B904" s="266" t="s">
        <v>13</v>
      </c>
      <c r="C904" s="9" t="s">
        <v>6</v>
      </c>
      <c r="D904" s="10">
        <f t="shared" si="113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  <c r="Q904" s="1" t="e">
        <f>P904-'ВЕРНАЯ на АВГУСТ'!P904</f>
        <v>#REF!</v>
      </c>
    </row>
    <row r="905" spans="1:17">
      <c r="A905" s="266"/>
      <c r="B905" s="266"/>
      <c r="C905" s="9" t="s">
        <v>7</v>
      </c>
      <c r="D905" s="10">
        <f t="shared" si="113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  <c r="Q905" s="1" t="e">
        <f>P905-'ВЕРНАЯ на АВГУСТ'!P905</f>
        <v>#REF!</v>
      </c>
    </row>
    <row r="906" spans="1:17" ht="24">
      <c r="A906" s="266"/>
      <c r="B906" s="266"/>
      <c r="C906" s="9" t="s">
        <v>8</v>
      </c>
      <c r="D906" s="10">
        <f t="shared" si="113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  <c r="Q906" s="1" t="e">
        <f>P906-'ВЕРНАЯ на АВГУСТ'!P906</f>
        <v>#REF!</v>
      </c>
    </row>
    <row r="907" spans="1:17" ht="24">
      <c r="A907" s="266"/>
      <c r="B907" s="266"/>
      <c r="C907" s="9" t="s">
        <v>9</v>
      </c>
      <c r="D907" s="10">
        <f t="shared" si="113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  <c r="Q907" s="1" t="e">
        <f>P907-'ВЕРНАЯ на АВГУСТ'!P907</f>
        <v>#REF!</v>
      </c>
    </row>
    <row r="908" spans="1:17" ht="36">
      <c r="A908" s="266"/>
      <c r="B908" s="266"/>
      <c r="C908" s="9" t="s">
        <v>10</v>
      </c>
      <c r="D908" s="10">
        <f t="shared" si="113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  <c r="Q908" s="1" t="e">
        <f>P908-'ВЕРНАЯ на АВГУСТ'!P908</f>
        <v>#REF!</v>
      </c>
    </row>
    <row r="909" spans="1:17" hidden="1">
      <c r="A909" s="9"/>
      <c r="B909" s="9"/>
      <c r="C909" s="9"/>
      <c r="D909" s="10">
        <f t="shared" si="113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  <c r="Q909" s="1" t="e">
        <f>P909-'ВЕРНАЯ на АВГУСТ'!P909</f>
        <v>#REF!</v>
      </c>
    </row>
    <row r="910" spans="1:17">
      <c r="A910" s="266" t="s">
        <v>135</v>
      </c>
      <c r="B910" s="266" t="s">
        <v>13</v>
      </c>
      <c r="C910" s="9" t="s">
        <v>6</v>
      </c>
      <c r="D910" s="10">
        <f t="shared" si="113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  <c r="Q910" s="1" t="e">
        <f>P910-'ВЕРНАЯ на АВГУСТ'!P910</f>
        <v>#REF!</v>
      </c>
    </row>
    <row r="911" spans="1:17">
      <c r="A911" s="266"/>
      <c r="B911" s="266"/>
      <c r="C911" s="9" t="s">
        <v>7</v>
      </c>
      <c r="D911" s="10">
        <f t="shared" si="113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  <c r="Q911" s="1" t="e">
        <f>P911-'ВЕРНАЯ на АВГУСТ'!P911</f>
        <v>#REF!</v>
      </c>
    </row>
    <row r="912" spans="1:17" ht="24">
      <c r="A912" s="266"/>
      <c r="B912" s="266"/>
      <c r="C912" s="9" t="s">
        <v>8</v>
      </c>
      <c r="D912" s="10">
        <f t="shared" si="113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  <c r="Q912" s="1" t="e">
        <f>P912-'ВЕРНАЯ на АВГУСТ'!P912</f>
        <v>#REF!</v>
      </c>
    </row>
    <row r="913" spans="1:17" ht="24">
      <c r="A913" s="266"/>
      <c r="B913" s="266"/>
      <c r="C913" s="9" t="s">
        <v>9</v>
      </c>
      <c r="D913" s="10">
        <f t="shared" si="113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  <c r="Q913" s="1" t="e">
        <f>P913-'ВЕРНАЯ на АВГУСТ'!P913</f>
        <v>#REF!</v>
      </c>
    </row>
    <row r="914" spans="1:17" ht="36">
      <c r="A914" s="266"/>
      <c r="B914" s="266"/>
      <c r="C914" s="9" t="s">
        <v>10</v>
      </c>
      <c r="D914" s="10">
        <f t="shared" si="113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  <c r="Q914" s="1" t="e">
        <f>P914-'ВЕРНАЯ на АВГУСТ'!P914</f>
        <v>#REF!</v>
      </c>
    </row>
    <row r="915" spans="1:17" hidden="1">
      <c r="A915" s="9"/>
      <c r="B915" s="9"/>
      <c r="C915" s="9"/>
      <c r="D915" s="10">
        <f t="shared" si="113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  <c r="Q915" s="1" t="e">
        <f>P915-'ВЕРНАЯ на АВГУСТ'!P915</f>
        <v>#REF!</v>
      </c>
    </row>
    <row r="916" spans="1:17" ht="18.75" customHeight="1">
      <c r="A916" s="266" t="s">
        <v>136</v>
      </c>
      <c r="B916" s="266" t="s">
        <v>13</v>
      </c>
      <c r="C916" s="9" t="s">
        <v>6</v>
      </c>
      <c r="D916" s="10">
        <f t="shared" si="113"/>
        <v>7040.7000000000007</v>
      </c>
      <c r="E916" s="10">
        <f t="shared" ref="E916:O916" si="114">E917+E918+E919+E920</f>
        <v>0</v>
      </c>
      <c r="F916" s="10">
        <f t="shared" si="114"/>
        <v>0</v>
      </c>
      <c r="G916" s="10">
        <f t="shared" si="114"/>
        <v>0</v>
      </c>
      <c r="H916" s="10">
        <f t="shared" si="114"/>
        <v>0</v>
      </c>
      <c r="I916" s="10">
        <f t="shared" si="114"/>
        <v>0</v>
      </c>
      <c r="J916" s="10">
        <f t="shared" si="114"/>
        <v>0</v>
      </c>
      <c r="K916" s="10">
        <f t="shared" si="114"/>
        <v>0</v>
      </c>
      <c r="L916" s="15">
        <f t="shared" si="114"/>
        <v>2346.9</v>
      </c>
      <c r="M916" s="10">
        <f t="shared" si="114"/>
        <v>2346.9</v>
      </c>
      <c r="N916" s="10">
        <f>N917+N918+N919+N920</f>
        <v>2346.9</v>
      </c>
      <c r="O916" s="10">
        <f t="shared" si="114"/>
        <v>0</v>
      </c>
      <c r="P916" s="12" t="e">
        <f>L916-#REF!</f>
        <v>#REF!</v>
      </c>
      <c r="Q916" s="1" t="e">
        <f>P916-'ВЕРНАЯ на АВГУСТ'!P916</f>
        <v>#REF!</v>
      </c>
    </row>
    <row r="917" spans="1:17">
      <c r="A917" s="266"/>
      <c r="B917" s="266"/>
      <c r="C917" s="9" t="s">
        <v>7</v>
      </c>
      <c r="D917" s="10">
        <f t="shared" si="113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  <c r="Q917" s="1" t="e">
        <f>P917-'ВЕРНАЯ на АВГУСТ'!P917</f>
        <v>#REF!</v>
      </c>
    </row>
    <row r="918" spans="1:17" ht="15" customHeight="1">
      <c r="A918" s="266"/>
      <c r="B918" s="266"/>
      <c r="C918" s="9" t="s">
        <v>8</v>
      </c>
      <c r="D918" s="10">
        <f t="shared" si="113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  <c r="Q918" s="1" t="e">
        <f>P918-'ВЕРНАЯ на АВГУСТ'!P918</f>
        <v>#REF!</v>
      </c>
    </row>
    <row r="919" spans="1:17" ht="15" customHeight="1">
      <c r="A919" s="266"/>
      <c r="B919" s="266"/>
      <c r="C919" s="9" t="s">
        <v>9</v>
      </c>
      <c r="D919" s="10">
        <f t="shared" si="113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  <c r="Q919" s="1" t="e">
        <f>P919-'ВЕРНАЯ на АВГУСТ'!P919</f>
        <v>#REF!</v>
      </c>
    </row>
    <row r="920" spans="1:17" ht="15" customHeight="1">
      <c r="A920" s="266"/>
      <c r="B920" s="266"/>
      <c r="C920" s="9" t="s">
        <v>10</v>
      </c>
      <c r="D920" s="10">
        <f t="shared" si="113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  <c r="Q920" s="1" t="e">
        <f>P920-'ВЕРНАЯ на АВГУСТ'!P920</f>
        <v>#REF!</v>
      </c>
    </row>
    <row r="921" spans="1:17" hidden="1">
      <c r="A921" s="9"/>
      <c r="B921" s="9"/>
      <c r="C921" s="9"/>
      <c r="D921" s="10">
        <f t="shared" si="113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  <c r="Q921" s="1" t="e">
        <f>P921-'ВЕРНАЯ на АВГУСТ'!P921</f>
        <v>#REF!</v>
      </c>
    </row>
    <row r="922" spans="1:17" ht="18.75" customHeight="1">
      <c r="A922" s="266" t="s">
        <v>137</v>
      </c>
      <c r="B922" s="266" t="s">
        <v>13</v>
      </c>
      <c r="C922" s="9" t="s">
        <v>6</v>
      </c>
      <c r="D922" s="10">
        <f t="shared" si="113"/>
        <v>2602.1999999999998</v>
      </c>
      <c r="E922" s="10">
        <f t="shared" ref="E922:O922" si="115">E923+E924+E925+E926</f>
        <v>0</v>
      </c>
      <c r="F922" s="10">
        <f t="shared" si="115"/>
        <v>0</v>
      </c>
      <c r="G922" s="10">
        <f t="shared" si="115"/>
        <v>0</v>
      </c>
      <c r="H922" s="10">
        <f t="shared" si="115"/>
        <v>0</v>
      </c>
      <c r="I922" s="10">
        <f t="shared" si="115"/>
        <v>0</v>
      </c>
      <c r="J922" s="10">
        <f t="shared" si="115"/>
        <v>0</v>
      </c>
      <c r="K922" s="10">
        <f t="shared" si="115"/>
        <v>0</v>
      </c>
      <c r="L922" s="15">
        <f t="shared" si="115"/>
        <v>867.4</v>
      </c>
      <c r="M922" s="10">
        <f t="shared" si="115"/>
        <v>867.4</v>
      </c>
      <c r="N922" s="10">
        <f t="shared" si="115"/>
        <v>867.4</v>
      </c>
      <c r="O922" s="10">
        <f t="shared" si="115"/>
        <v>0</v>
      </c>
      <c r="P922" s="12" t="e">
        <f>L922-#REF!</f>
        <v>#REF!</v>
      </c>
      <c r="Q922" s="1" t="e">
        <f>P922-'ВЕРНАЯ на АВГУСТ'!P922</f>
        <v>#REF!</v>
      </c>
    </row>
    <row r="923" spans="1:17">
      <c r="A923" s="266"/>
      <c r="B923" s="266"/>
      <c r="C923" s="9" t="s">
        <v>7</v>
      </c>
      <c r="D923" s="10">
        <f t="shared" si="113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  <c r="Q923" s="1" t="e">
        <f>P923-'ВЕРНАЯ на АВГУСТ'!P923</f>
        <v>#REF!</v>
      </c>
    </row>
    <row r="924" spans="1:17" ht="24">
      <c r="A924" s="266"/>
      <c r="B924" s="266"/>
      <c r="C924" s="9" t="s">
        <v>8</v>
      </c>
      <c r="D924" s="10">
        <f t="shared" si="113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  <c r="Q924" s="1" t="e">
        <f>P924-'ВЕРНАЯ на АВГУСТ'!P924</f>
        <v>#REF!</v>
      </c>
    </row>
    <row r="925" spans="1:17" ht="24">
      <c r="A925" s="266"/>
      <c r="B925" s="266"/>
      <c r="C925" s="9" t="s">
        <v>9</v>
      </c>
      <c r="D925" s="10">
        <f t="shared" si="113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  <c r="Q925" s="1" t="e">
        <f>P925-'ВЕРНАЯ на АВГУСТ'!P925</f>
        <v>#REF!</v>
      </c>
    </row>
    <row r="926" spans="1:17" ht="36">
      <c r="A926" s="266"/>
      <c r="B926" s="266"/>
      <c r="C926" s="9" t="s">
        <v>10</v>
      </c>
      <c r="D926" s="10">
        <f t="shared" si="113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  <c r="Q926" s="1" t="e">
        <f>P926-'ВЕРНАЯ на АВГУСТ'!P926</f>
        <v>#REF!</v>
      </c>
    </row>
    <row r="927" spans="1:17" hidden="1">
      <c r="A927" s="9"/>
      <c r="B927" s="9"/>
      <c r="C927" s="9"/>
      <c r="D927" s="10">
        <f t="shared" si="113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  <c r="Q927" s="1" t="e">
        <f>P927-'ВЕРНАЯ на АВГУСТ'!P927</f>
        <v>#REF!</v>
      </c>
    </row>
    <row r="928" spans="1:17">
      <c r="A928" s="268" t="s">
        <v>138</v>
      </c>
      <c r="B928" s="266" t="s">
        <v>13</v>
      </c>
      <c r="C928" s="9" t="s">
        <v>6</v>
      </c>
      <c r="D928" s="10">
        <f t="shared" si="113"/>
        <v>95377.200000000012</v>
      </c>
      <c r="E928" s="10">
        <f>E934</f>
        <v>7318</v>
      </c>
      <c r="F928" s="10">
        <f t="shared" ref="F928:O928" si="116">F934</f>
        <v>10202.700000000001</v>
      </c>
      <c r="G928" s="10">
        <f t="shared" si="116"/>
        <v>8947.7999999999993</v>
      </c>
      <c r="H928" s="10">
        <f t="shared" si="116"/>
        <v>8700</v>
      </c>
      <c r="I928" s="10">
        <f t="shared" si="116"/>
        <v>8510.2999999999993</v>
      </c>
      <c r="J928" s="10">
        <f t="shared" si="116"/>
        <v>10000</v>
      </c>
      <c r="K928" s="10">
        <f t="shared" si="116"/>
        <v>2568.4</v>
      </c>
      <c r="L928" s="15">
        <f t="shared" si="116"/>
        <v>9130</v>
      </c>
      <c r="M928" s="10">
        <f t="shared" si="116"/>
        <v>10000</v>
      </c>
      <c r="N928" s="10">
        <f t="shared" si="116"/>
        <v>10000</v>
      </c>
      <c r="O928" s="10">
        <f t="shared" si="116"/>
        <v>10000</v>
      </c>
      <c r="P928" s="24" t="e">
        <f>L928-#REF!</f>
        <v>#REF!</v>
      </c>
      <c r="Q928" s="1" t="e">
        <f>P928-'ВЕРНАЯ на АВГУСТ'!P928</f>
        <v>#REF!</v>
      </c>
    </row>
    <row r="929" spans="1:17">
      <c r="A929" s="268"/>
      <c r="B929" s="266"/>
      <c r="C929" s="9" t="s">
        <v>7</v>
      </c>
      <c r="D929" s="10">
        <f t="shared" si="113"/>
        <v>95377.200000000012</v>
      </c>
      <c r="E929" s="10">
        <f t="shared" ref="E929:O932" si="117">E935</f>
        <v>7318</v>
      </c>
      <c r="F929" s="10">
        <f t="shared" si="117"/>
        <v>10202.700000000001</v>
      </c>
      <c r="G929" s="10">
        <f t="shared" si="117"/>
        <v>8947.7999999999993</v>
      </c>
      <c r="H929" s="10">
        <f t="shared" si="117"/>
        <v>8700</v>
      </c>
      <c r="I929" s="10">
        <f t="shared" si="117"/>
        <v>8510.2999999999993</v>
      </c>
      <c r="J929" s="10">
        <f t="shared" si="117"/>
        <v>10000</v>
      </c>
      <c r="K929" s="10">
        <f t="shared" si="117"/>
        <v>2568.4</v>
      </c>
      <c r="L929" s="15">
        <f t="shared" si="117"/>
        <v>9130</v>
      </c>
      <c r="M929" s="10">
        <f t="shared" si="117"/>
        <v>10000</v>
      </c>
      <c r="N929" s="10">
        <f t="shared" si="117"/>
        <v>10000</v>
      </c>
      <c r="O929" s="10">
        <f t="shared" si="117"/>
        <v>10000</v>
      </c>
      <c r="P929" s="24" t="e">
        <f>L929-#REF!</f>
        <v>#REF!</v>
      </c>
      <c r="Q929" s="1" t="e">
        <f>P929-'ВЕРНАЯ на АВГУСТ'!P929</f>
        <v>#REF!</v>
      </c>
    </row>
    <row r="930" spans="1:17" ht="24">
      <c r="A930" s="268"/>
      <c r="B930" s="266"/>
      <c r="C930" s="9" t="s">
        <v>8</v>
      </c>
      <c r="D930" s="10">
        <f t="shared" si="113"/>
        <v>0</v>
      </c>
      <c r="E930" s="10">
        <f t="shared" si="117"/>
        <v>0</v>
      </c>
      <c r="F930" s="10">
        <f t="shared" si="117"/>
        <v>0</v>
      </c>
      <c r="G930" s="10">
        <f t="shared" si="117"/>
        <v>0</v>
      </c>
      <c r="H930" s="10">
        <f t="shared" si="117"/>
        <v>0</v>
      </c>
      <c r="I930" s="10">
        <f t="shared" si="117"/>
        <v>0</v>
      </c>
      <c r="J930" s="10">
        <f t="shared" si="117"/>
        <v>0</v>
      </c>
      <c r="K930" s="10">
        <f t="shared" si="117"/>
        <v>0</v>
      </c>
      <c r="L930" s="15">
        <f t="shared" si="117"/>
        <v>0</v>
      </c>
      <c r="M930" s="10">
        <f t="shared" si="117"/>
        <v>0</v>
      </c>
      <c r="N930" s="10">
        <f t="shared" si="117"/>
        <v>0</v>
      </c>
      <c r="O930" s="10">
        <f t="shared" si="117"/>
        <v>0</v>
      </c>
      <c r="P930" s="12" t="e">
        <f>L930-#REF!</f>
        <v>#REF!</v>
      </c>
      <c r="Q930" s="1" t="e">
        <f>P930-'ВЕРНАЯ на АВГУСТ'!P930</f>
        <v>#REF!</v>
      </c>
    </row>
    <row r="931" spans="1:17" ht="24">
      <c r="A931" s="268"/>
      <c r="B931" s="266"/>
      <c r="C931" s="9" t="s">
        <v>9</v>
      </c>
      <c r="D931" s="10">
        <f t="shared" si="113"/>
        <v>0</v>
      </c>
      <c r="E931" s="10">
        <f t="shared" si="117"/>
        <v>0</v>
      </c>
      <c r="F931" s="10">
        <f t="shared" si="117"/>
        <v>0</v>
      </c>
      <c r="G931" s="10">
        <f t="shared" si="117"/>
        <v>0</v>
      </c>
      <c r="H931" s="10">
        <f t="shared" si="117"/>
        <v>0</v>
      </c>
      <c r="I931" s="10">
        <f t="shared" si="117"/>
        <v>0</v>
      </c>
      <c r="J931" s="10">
        <f t="shared" si="117"/>
        <v>0</v>
      </c>
      <c r="K931" s="10">
        <f t="shared" si="117"/>
        <v>0</v>
      </c>
      <c r="L931" s="15">
        <f t="shared" si="117"/>
        <v>0</v>
      </c>
      <c r="M931" s="10">
        <f t="shared" si="117"/>
        <v>0</v>
      </c>
      <c r="N931" s="10">
        <f t="shared" si="117"/>
        <v>0</v>
      </c>
      <c r="O931" s="10">
        <f t="shared" si="117"/>
        <v>0</v>
      </c>
      <c r="P931" s="12" t="e">
        <f>L931-#REF!</f>
        <v>#REF!</v>
      </c>
      <c r="Q931" s="1" t="e">
        <f>P931-'ВЕРНАЯ на АВГУСТ'!P931</f>
        <v>#REF!</v>
      </c>
    </row>
    <row r="932" spans="1:17" ht="36">
      <c r="A932" s="268"/>
      <c r="B932" s="266"/>
      <c r="C932" s="9" t="s">
        <v>10</v>
      </c>
      <c r="D932" s="10">
        <f t="shared" si="113"/>
        <v>0</v>
      </c>
      <c r="E932" s="10">
        <f t="shared" si="117"/>
        <v>0</v>
      </c>
      <c r="F932" s="10">
        <f t="shared" si="117"/>
        <v>0</v>
      </c>
      <c r="G932" s="10">
        <f t="shared" si="117"/>
        <v>0</v>
      </c>
      <c r="H932" s="10">
        <f t="shared" si="117"/>
        <v>0</v>
      </c>
      <c r="I932" s="10">
        <f t="shared" si="117"/>
        <v>0</v>
      </c>
      <c r="J932" s="10">
        <f t="shared" si="117"/>
        <v>0</v>
      </c>
      <c r="K932" s="10">
        <f t="shared" si="117"/>
        <v>0</v>
      </c>
      <c r="L932" s="15">
        <f t="shared" si="117"/>
        <v>0</v>
      </c>
      <c r="M932" s="10">
        <f t="shared" si="117"/>
        <v>0</v>
      </c>
      <c r="N932" s="10">
        <f t="shared" si="117"/>
        <v>0</v>
      </c>
      <c r="O932" s="10">
        <f t="shared" si="117"/>
        <v>0</v>
      </c>
      <c r="P932" s="12" t="e">
        <f>L932-#REF!</f>
        <v>#REF!</v>
      </c>
      <c r="Q932" s="1" t="e">
        <f>P932-'ВЕРНАЯ на АВГУСТ'!P932</f>
        <v>#REF!</v>
      </c>
    </row>
    <row r="933" spans="1:17">
      <c r="A933" s="11"/>
      <c r="B933" s="9"/>
      <c r="C933" s="9"/>
      <c r="D933" s="10">
        <f t="shared" si="113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  <c r="Q933" s="1" t="e">
        <f>P933-'ВЕРНАЯ на АВГУСТ'!P933</f>
        <v>#REF!</v>
      </c>
    </row>
    <row r="934" spans="1:17">
      <c r="A934" s="266" t="s">
        <v>139</v>
      </c>
      <c r="B934" s="266" t="s">
        <v>13</v>
      </c>
      <c r="C934" s="9" t="s">
        <v>6</v>
      </c>
      <c r="D934" s="20">
        <f t="shared" si="113"/>
        <v>95377.200000000012</v>
      </c>
      <c r="E934" s="10">
        <f>E935+E936+E937+E938</f>
        <v>7318</v>
      </c>
      <c r="F934" s="10">
        <f t="shared" ref="F934:O934" si="118">F935+F936+F937+F938</f>
        <v>10202.700000000001</v>
      </c>
      <c r="G934" s="10">
        <f t="shared" si="118"/>
        <v>8947.7999999999993</v>
      </c>
      <c r="H934" s="10">
        <f t="shared" si="118"/>
        <v>8700</v>
      </c>
      <c r="I934" s="10">
        <f t="shared" si="118"/>
        <v>8510.2999999999993</v>
      </c>
      <c r="J934" s="10">
        <f t="shared" si="118"/>
        <v>10000</v>
      </c>
      <c r="K934" s="10">
        <f t="shared" si="118"/>
        <v>2568.4</v>
      </c>
      <c r="L934" s="20">
        <f t="shared" si="118"/>
        <v>9130</v>
      </c>
      <c r="M934" s="10">
        <f t="shared" si="118"/>
        <v>10000</v>
      </c>
      <c r="N934" s="10">
        <f t="shared" si="118"/>
        <v>10000</v>
      </c>
      <c r="O934" s="10">
        <f t="shared" si="118"/>
        <v>10000</v>
      </c>
      <c r="P934" s="24" t="e">
        <f>L934-#REF!</f>
        <v>#REF!</v>
      </c>
      <c r="Q934" s="1" t="e">
        <f>P934-'ВЕРНАЯ на АВГУСТ'!P934</f>
        <v>#REF!</v>
      </c>
    </row>
    <row r="935" spans="1:17">
      <c r="A935" s="266"/>
      <c r="B935" s="266"/>
      <c r="C935" s="9" t="s">
        <v>7</v>
      </c>
      <c r="D935" s="20">
        <f t="shared" si="113"/>
        <v>95377.200000000012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20">
        <f>10000-870</f>
        <v>9130</v>
      </c>
      <c r="M935" s="10">
        <v>10000</v>
      </c>
      <c r="N935" s="10">
        <v>10000</v>
      </c>
      <c r="O935" s="10">
        <v>10000</v>
      </c>
      <c r="P935" s="24" t="e">
        <f>L935-#REF!</f>
        <v>#REF!</v>
      </c>
      <c r="Q935" s="1" t="e">
        <f>P935-'ВЕРНАЯ на АВГУСТ'!P935</f>
        <v>#REF!</v>
      </c>
    </row>
    <row r="936" spans="1:17" ht="24">
      <c r="A936" s="266"/>
      <c r="B936" s="266"/>
      <c r="C936" s="9" t="s">
        <v>8</v>
      </c>
      <c r="D936" s="10">
        <f t="shared" si="113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  <c r="Q936" s="1" t="e">
        <f>P936-'ВЕРНАЯ на АВГУСТ'!P936</f>
        <v>#REF!</v>
      </c>
    </row>
    <row r="937" spans="1:17" ht="24">
      <c r="A937" s="266"/>
      <c r="B937" s="266"/>
      <c r="C937" s="9" t="s">
        <v>9</v>
      </c>
      <c r="D937" s="10">
        <f t="shared" si="113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  <c r="Q937" s="1" t="e">
        <f>P937-'ВЕРНАЯ на АВГУСТ'!P937</f>
        <v>#REF!</v>
      </c>
    </row>
    <row r="938" spans="1:17" ht="36">
      <c r="A938" s="266"/>
      <c r="B938" s="266"/>
      <c r="C938" s="9" t="s">
        <v>10</v>
      </c>
      <c r="D938" s="10">
        <f t="shared" si="113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  <c r="Q938" s="1" t="e">
        <f>P938-'ВЕРНАЯ на АВГУСТ'!P938</f>
        <v>#REF!</v>
      </c>
    </row>
    <row r="939" spans="1:17">
      <c r="A939" s="9"/>
      <c r="B939" s="9"/>
      <c r="C939" s="9"/>
      <c r="D939" s="10">
        <f t="shared" si="113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  <c r="Q939" s="1" t="e">
        <f>P939-'ВЕРНАЯ на АВГУСТ'!P939</f>
        <v>#REF!</v>
      </c>
    </row>
    <row r="940" spans="1:17">
      <c r="A940" s="268" t="s">
        <v>140</v>
      </c>
      <c r="B940" s="266"/>
      <c r="C940" s="9" t="s">
        <v>6</v>
      </c>
      <c r="D940" s="10">
        <f t="shared" si="113"/>
        <v>25979.600000000002</v>
      </c>
      <c r="E940" s="10">
        <f>SUM(E941:E944)</f>
        <v>819.4</v>
      </c>
      <c r="F940" s="10">
        <f t="shared" ref="F940:O940" si="119">SUM(F941:F944)</f>
        <v>715.6</v>
      </c>
      <c r="G940" s="10">
        <f t="shared" si="119"/>
        <v>837.5</v>
      </c>
      <c r="H940" s="10">
        <f t="shared" si="119"/>
        <v>11315.9</v>
      </c>
      <c r="I940" s="10">
        <f t="shared" si="119"/>
        <v>5225.5</v>
      </c>
      <c r="J940" s="10">
        <f t="shared" si="119"/>
        <v>2679.5</v>
      </c>
      <c r="K940" s="10">
        <f t="shared" si="119"/>
        <v>2458.9</v>
      </c>
      <c r="L940" s="15">
        <f t="shared" si="119"/>
        <v>1927.3</v>
      </c>
      <c r="M940" s="10">
        <f t="shared" si="119"/>
        <v>0</v>
      </c>
      <c r="N940" s="10">
        <f t="shared" si="119"/>
        <v>0</v>
      </c>
      <c r="O940" s="10">
        <f t="shared" si="119"/>
        <v>0</v>
      </c>
      <c r="P940" s="12" t="e">
        <f>L940-#REF!</f>
        <v>#REF!</v>
      </c>
      <c r="Q940" s="1" t="e">
        <f>P940-'ВЕРНАЯ на АВГУСТ'!P940</f>
        <v>#REF!</v>
      </c>
    </row>
    <row r="941" spans="1:17">
      <c r="A941" s="268"/>
      <c r="B941" s="266"/>
      <c r="C941" s="9" t="s">
        <v>7</v>
      </c>
      <c r="D941" s="10">
        <f t="shared" si="113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  <c r="Q941" s="1" t="e">
        <f>P941-'ВЕРНАЯ на АВГУСТ'!P941</f>
        <v>#REF!</v>
      </c>
    </row>
    <row r="942" spans="1:17" ht="24">
      <c r="A942" s="268"/>
      <c r="B942" s="266"/>
      <c r="C942" s="9" t="s">
        <v>8</v>
      </c>
      <c r="D942" s="10">
        <f t="shared" si="113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  <c r="Q942" s="1" t="e">
        <f>P942-'ВЕРНАЯ на АВГУСТ'!P942</f>
        <v>#REF!</v>
      </c>
    </row>
    <row r="943" spans="1:17" ht="24">
      <c r="A943" s="268"/>
      <c r="B943" s="266"/>
      <c r="C943" s="9" t="s">
        <v>9</v>
      </c>
      <c r="D943" s="10">
        <f t="shared" si="113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  <c r="Q943" s="1" t="e">
        <f>P943-'ВЕРНАЯ на АВГУСТ'!P943</f>
        <v>#REF!</v>
      </c>
    </row>
    <row r="944" spans="1:17" ht="36">
      <c r="A944" s="268"/>
      <c r="B944" s="266"/>
      <c r="C944" s="9" t="s">
        <v>10</v>
      </c>
      <c r="D944" s="10">
        <f t="shared" ref="D944:D1007" si="120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  <c r="Q944" s="1" t="e">
        <f>P944-'ВЕРНАЯ на АВГУСТ'!P944</f>
        <v>#REF!</v>
      </c>
    </row>
    <row r="945" spans="1:17">
      <c r="A945" s="11"/>
      <c r="B945" s="9"/>
      <c r="C945" s="9"/>
      <c r="D945" s="10">
        <f t="shared" si="120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  <c r="Q945" s="1" t="e">
        <f>P945-'ВЕРНАЯ на АВГУСТ'!P945</f>
        <v>#REF!</v>
      </c>
    </row>
    <row r="946" spans="1:17">
      <c r="A946" s="266" t="s">
        <v>141</v>
      </c>
      <c r="B946" s="266" t="s">
        <v>142</v>
      </c>
      <c r="C946" s="9" t="s">
        <v>6</v>
      </c>
      <c r="D946" s="10">
        <f t="shared" si="120"/>
        <v>2873.3</v>
      </c>
      <c r="E946" s="10">
        <f>SUM(E947:E950)</f>
        <v>60</v>
      </c>
      <c r="F946" s="10">
        <f t="shared" ref="F946:O946" si="121">SUM(F947:F950)</f>
        <v>0</v>
      </c>
      <c r="G946" s="10">
        <f t="shared" si="121"/>
        <v>0</v>
      </c>
      <c r="H946" s="10">
        <f t="shared" si="121"/>
        <v>1547.6</v>
      </c>
      <c r="I946" s="10">
        <f t="shared" si="121"/>
        <v>300</v>
      </c>
      <c r="J946" s="10">
        <f t="shared" si="121"/>
        <v>329.5</v>
      </c>
      <c r="K946" s="10">
        <f t="shared" si="121"/>
        <v>308.89999999999998</v>
      </c>
      <c r="L946" s="15">
        <f t="shared" si="121"/>
        <v>327.3</v>
      </c>
      <c r="M946" s="10">
        <f t="shared" si="121"/>
        <v>0</v>
      </c>
      <c r="N946" s="10">
        <f t="shared" si="121"/>
        <v>0</v>
      </c>
      <c r="O946" s="10">
        <f t="shared" si="121"/>
        <v>0</v>
      </c>
      <c r="P946" s="12" t="e">
        <f>L946-#REF!</f>
        <v>#REF!</v>
      </c>
      <c r="Q946" s="1" t="e">
        <f>P946-'ВЕРНАЯ на АВГУСТ'!P946</f>
        <v>#REF!</v>
      </c>
    </row>
    <row r="947" spans="1:17">
      <c r="A947" s="266"/>
      <c r="B947" s="266"/>
      <c r="C947" s="9" t="s">
        <v>7</v>
      </c>
      <c r="D947" s="10">
        <f t="shared" si="120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  <c r="Q947" s="1" t="e">
        <f>P947-'ВЕРНАЯ на АВГУСТ'!P947</f>
        <v>#REF!</v>
      </c>
    </row>
    <row r="948" spans="1:17" ht="24">
      <c r="A948" s="266"/>
      <c r="B948" s="266"/>
      <c r="C948" s="9" t="s">
        <v>8</v>
      </c>
      <c r="D948" s="10">
        <f t="shared" si="120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  <c r="Q948" s="1" t="e">
        <f>P948-'ВЕРНАЯ на АВГУСТ'!P948</f>
        <v>#REF!</v>
      </c>
    </row>
    <row r="949" spans="1:17" ht="24">
      <c r="A949" s="266"/>
      <c r="B949" s="266"/>
      <c r="C949" s="9" t="s">
        <v>9</v>
      </c>
      <c r="D949" s="10">
        <f t="shared" si="120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  <c r="Q949" s="1" t="e">
        <f>P949-'ВЕРНАЯ на АВГУСТ'!P949</f>
        <v>#REF!</v>
      </c>
    </row>
    <row r="950" spans="1:17" ht="90" customHeight="1">
      <c r="A950" s="266"/>
      <c r="B950" s="266"/>
      <c r="C950" s="9" t="s">
        <v>10</v>
      </c>
      <c r="D950" s="10">
        <f t="shared" si="120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  <c r="Q950" s="1" t="e">
        <f>P950-'ВЕРНАЯ на АВГУСТ'!P950</f>
        <v>#REF!</v>
      </c>
    </row>
    <row r="951" spans="1:17">
      <c r="A951" s="9"/>
      <c r="B951" s="9"/>
      <c r="C951" s="9"/>
      <c r="D951" s="10">
        <f t="shared" si="120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  <c r="Q951" s="1" t="e">
        <f>P951-'ВЕРНАЯ на АВГУСТ'!P951</f>
        <v>#REF!</v>
      </c>
    </row>
    <row r="952" spans="1:17">
      <c r="A952" s="266" t="s">
        <v>143</v>
      </c>
      <c r="B952" s="266" t="s">
        <v>144</v>
      </c>
      <c r="C952" s="9" t="s">
        <v>6</v>
      </c>
      <c r="D952" s="10">
        <f t="shared" si="120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  <c r="Q952" s="1" t="e">
        <f>P952-'ВЕРНАЯ на АВГУСТ'!P952</f>
        <v>#REF!</v>
      </c>
    </row>
    <row r="953" spans="1:17">
      <c r="A953" s="266"/>
      <c r="B953" s="266"/>
      <c r="C953" s="9" t="s">
        <v>7</v>
      </c>
      <c r="D953" s="10">
        <f t="shared" si="120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  <c r="Q953" s="1" t="e">
        <f>P953-'ВЕРНАЯ на АВГУСТ'!P953</f>
        <v>#REF!</v>
      </c>
    </row>
    <row r="954" spans="1:17" ht="24">
      <c r="A954" s="266"/>
      <c r="B954" s="266"/>
      <c r="C954" s="9" t="s">
        <v>8</v>
      </c>
      <c r="D954" s="10">
        <f t="shared" si="120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  <c r="Q954" s="1" t="e">
        <f>P954-'ВЕРНАЯ на АВГУСТ'!P954</f>
        <v>#REF!</v>
      </c>
    </row>
    <row r="955" spans="1:17" ht="24">
      <c r="A955" s="266"/>
      <c r="B955" s="266"/>
      <c r="C955" s="9" t="s">
        <v>9</v>
      </c>
      <c r="D955" s="10">
        <f t="shared" si="120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  <c r="Q955" s="1" t="e">
        <f>P955-'ВЕРНАЯ на АВГУСТ'!P955</f>
        <v>#REF!</v>
      </c>
    </row>
    <row r="956" spans="1:17" ht="36">
      <c r="A956" s="266"/>
      <c r="B956" s="266"/>
      <c r="C956" s="9" t="s">
        <v>10</v>
      </c>
      <c r="D956" s="10">
        <f t="shared" si="120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  <c r="Q956" s="1" t="e">
        <f>P956-'ВЕРНАЯ на АВГУСТ'!P956</f>
        <v>#REF!</v>
      </c>
    </row>
    <row r="957" spans="1:17">
      <c r="A957" s="9"/>
      <c r="B957" s="9"/>
      <c r="C957" s="9"/>
      <c r="D957" s="10">
        <f t="shared" si="120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  <c r="Q957" s="1" t="e">
        <f>P957-'ВЕРНАЯ на АВГУСТ'!P957</f>
        <v>#REF!</v>
      </c>
    </row>
    <row r="958" spans="1:17">
      <c r="A958" s="266" t="s">
        <v>145</v>
      </c>
      <c r="B958" s="266" t="s">
        <v>146</v>
      </c>
      <c r="C958" s="9" t="s">
        <v>6</v>
      </c>
      <c r="D958" s="10">
        <f t="shared" si="120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  <c r="Q958" s="1" t="e">
        <f>P958-'ВЕРНАЯ на АВГУСТ'!P958</f>
        <v>#REF!</v>
      </c>
    </row>
    <row r="959" spans="1:17">
      <c r="A959" s="266"/>
      <c r="B959" s="266"/>
      <c r="C959" s="9" t="s">
        <v>7</v>
      </c>
      <c r="D959" s="10">
        <f t="shared" si="120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  <c r="Q959" s="1" t="e">
        <f>P959-'ВЕРНАЯ на АВГУСТ'!P959</f>
        <v>#REF!</v>
      </c>
    </row>
    <row r="960" spans="1:17" ht="24">
      <c r="A960" s="266"/>
      <c r="B960" s="266"/>
      <c r="C960" s="9" t="s">
        <v>8</v>
      </c>
      <c r="D960" s="10">
        <f t="shared" si="120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  <c r="Q960" s="1" t="e">
        <f>P960-'ВЕРНАЯ на АВГУСТ'!P960</f>
        <v>#REF!</v>
      </c>
    </row>
    <row r="961" spans="1:17" ht="24">
      <c r="A961" s="266"/>
      <c r="B961" s="266"/>
      <c r="C961" s="9" t="s">
        <v>9</v>
      </c>
      <c r="D961" s="10">
        <f t="shared" si="120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  <c r="Q961" s="1" t="e">
        <f>P961-'ВЕРНАЯ на АВГУСТ'!P961</f>
        <v>#REF!</v>
      </c>
    </row>
    <row r="962" spans="1:17" ht="36">
      <c r="A962" s="266"/>
      <c r="B962" s="266"/>
      <c r="C962" s="9" t="s">
        <v>10</v>
      </c>
      <c r="D962" s="10">
        <f t="shared" si="120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  <c r="Q962" s="1" t="e">
        <f>P962-'ВЕРНАЯ на АВГУСТ'!P962</f>
        <v>#REF!</v>
      </c>
    </row>
    <row r="963" spans="1:17">
      <c r="A963" s="9"/>
      <c r="B963" s="9"/>
      <c r="C963" s="9"/>
      <c r="D963" s="10">
        <f t="shared" si="120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  <c r="Q963" s="1" t="e">
        <f>P963-'ВЕРНАЯ на АВГУСТ'!P963</f>
        <v>#REF!</v>
      </c>
    </row>
    <row r="964" spans="1:17">
      <c r="A964" s="266" t="s">
        <v>147</v>
      </c>
      <c r="B964" s="266" t="s">
        <v>148</v>
      </c>
      <c r="C964" s="9" t="s">
        <v>6</v>
      </c>
      <c r="D964" s="10">
        <f t="shared" si="120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  <c r="Q964" s="1" t="e">
        <f>P964-'ВЕРНАЯ на АВГУСТ'!P964</f>
        <v>#REF!</v>
      </c>
    </row>
    <row r="965" spans="1:17">
      <c r="A965" s="266"/>
      <c r="B965" s="266"/>
      <c r="C965" s="9" t="s">
        <v>7</v>
      </c>
      <c r="D965" s="10">
        <f t="shared" si="120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  <c r="Q965" s="1" t="e">
        <f>P965-'ВЕРНАЯ на АВГУСТ'!P965</f>
        <v>#REF!</v>
      </c>
    </row>
    <row r="966" spans="1:17" ht="24">
      <c r="A966" s="266"/>
      <c r="B966" s="266"/>
      <c r="C966" s="9" t="s">
        <v>8</v>
      </c>
      <c r="D966" s="10">
        <f t="shared" si="120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  <c r="Q966" s="1" t="e">
        <f>P966-'ВЕРНАЯ на АВГУСТ'!P966</f>
        <v>#REF!</v>
      </c>
    </row>
    <row r="967" spans="1:17" ht="24">
      <c r="A967" s="266"/>
      <c r="B967" s="266"/>
      <c r="C967" s="9" t="s">
        <v>9</v>
      </c>
      <c r="D967" s="10">
        <f t="shared" si="120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  <c r="Q967" s="1" t="e">
        <f>P967-'ВЕРНАЯ на АВГУСТ'!P967</f>
        <v>#REF!</v>
      </c>
    </row>
    <row r="968" spans="1:17" ht="53.25" customHeight="1">
      <c r="A968" s="266"/>
      <c r="B968" s="266"/>
      <c r="C968" s="9" t="s">
        <v>10</v>
      </c>
      <c r="D968" s="10">
        <f t="shared" si="120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  <c r="Q968" s="1" t="e">
        <f>P968-'ВЕРНАЯ на АВГУСТ'!P968</f>
        <v>#REF!</v>
      </c>
    </row>
    <row r="969" spans="1:17">
      <c r="A969" s="9"/>
      <c r="B969" s="9"/>
      <c r="C969" s="9"/>
      <c r="D969" s="10">
        <f t="shared" si="120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  <c r="Q969" s="1" t="e">
        <f>P969-'ВЕРНАЯ на АВГУСТ'!P969</f>
        <v>#REF!</v>
      </c>
    </row>
    <row r="970" spans="1:17">
      <c r="A970" s="266" t="s">
        <v>149</v>
      </c>
      <c r="B970" s="266" t="s">
        <v>150</v>
      </c>
      <c r="C970" s="9" t="s">
        <v>6</v>
      </c>
      <c r="D970" s="10">
        <f t="shared" si="120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  <c r="Q970" s="1" t="e">
        <f>P970-'ВЕРНАЯ на АВГУСТ'!P970</f>
        <v>#REF!</v>
      </c>
    </row>
    <row r="971" spans="1:17">
      <c r="A971" s="266"/>
      <c r="B971" s="266"/>
      <c r="C971" s="9" t="s">
        <v>7</v>
      </c>
      <c r="D971" s="10">
        <f t="shared" si="120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  <c r="Q971" s="1" t="e">
        <f>P971-'ВЕРНАЯ на АВГУСТ'!P971</f>
        <v>#REF!</v>
      </c>
    </row>
    <row r="972" spans="1:17" ht="24">
      <c r="A972" s="266"/>
      <c r="B972" s="266"/>
      <c r="C972" s="9" t="s">
        <v>8</v>
      </c>
      <c r="D972" s="10">
        <f t="shared" si="120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  <c r="Q972" s="1" t="e">
        <f>P972-'ВЕРНАЯ на АВГУСТ'!P972</f>
        <v>#REF!</v>
      </c>
    </row>
    <row r="973" spans="1:17" ht="24">
      <c r="A973" s="266"/>
      <c r="B973" s="266"/>
      <c r="C973" s="9" t="s">
        <v>9</v>
      </c>
      <c r="D973" s="10">
        <f t="shared" si="120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  <c r="Q973" s="1" t="e">
        <f>P973-'ВЕРНАЯ на АВГУСТ'!P973</f>
        <v>#REF!</v>
      </c>
    </row>
    <row r="974" spans="1:17" ht="81.75" customHeight="1">
      <c r="A974" s="266"/>
      <c r="B974" s="266"/>
      <c r="C974" s="9" t="s">
        <v>10</v>
      </c>
      <c r="D974" s="10">
        <f t="shared" si="120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  <c r="Q974" s="1" t="e">
        <f>P974-'ВЕРНАЯ на АВГУСТ'!P974</f>
        <v>#REF!</v>
      </c>
    </row>
    <row r="975" spans="1:17">
      <c r="A975" s="9"/>
      <c r="B975" s="9"/>
      <c r="C975" s="9"/>
      <c r="D975" s="10">
        <f t="shared" si="120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  <c r="Q975" s="1" t="e">
        <f>P975-'ВЕРНАЯ на АВГУСТ'!P975</f>
        <v>#REF!</v>
      </c>
    </row>
    <row r="976" spans="1:17">
      <c r="A976" s="266" t="s">
        <v>151</v>
      </c>
      <c r="B976" s="266" t="s">
        <v>152</v>
      </c>
      <c r="C976" s="9" t="s">
        <v>6</v>
      </c>
      <c r="D976" s="10">
        <f t="shared" si="120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  <c r="Q976" s="1" t="e">
        <f>P976-'ВЕРНАЯ на АВГУСТ'!P976</f>
        <v>#REF!</v>
      </c>
    </row>
    <row r="977" spans="1:17">
      <c r="A977" s="266"/>
      <c r="B977" s="266"/>
      <c r="C977" s="9" t="s">
        <v>7</v>
      </c>
      <c r="D977" s="10">
        <f t="shared" si="120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  <c r="Q977" s="1" t="e">
        <f>P977-'ВЕРНАЯ на АВГУСТ'!P977</f>
        <v>#REF!</v>
      </c>
    </row>
    <row r="978" spans="1:17" ht="24">
      <c r="A978" s="266"/>
      <c r="B978" s="266"/>
      <c r="C978" s="9" t="s">
        <v>8</v>
      </c>
      <c r="D978" s="10">
        <f t="shared" si="120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  <c r="Q978" s="1" t="e">
        <f>P978-'ВЕРНАЯ на АВГУСТ'!P978</f>
        <v>#REF!</v>
      </c>
    </row>
    <row r="979" spans="1:17" ht="24">
      <c r="A979" s="266"/>
      <c r="B979" s="266"/>
      <c r="C979" s="9" t="s">
        <v>9</v>
      </c>
      <c r="D979" s="10">
        <f t="shared" si="120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  <c r="Q979" s="1" t="e">
        <f>P979-'ВЕРНАЯ на АВГУСТ'!P979</f>
        <v>#REF!</v>
      </c>
    </row>
    <row r="980" spans="1:17" ht="36">
      <c r="A980" s="266"/>
      <c r="B980" s="266"/>
      <c r="C980" s="9" t="s">
        <v>10</v>
      </c>
      <c r="D980" s="10">
        <f t="shared" si="120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  <c r="Q980" s="1" t="e">
        <f>P980-'ВЕРНАЯ на АВГУСТ'!P980</f>
        <v>#REF!</v>
      </c>
    </row>
    <row r="981" spans="1:17">
      <c r="A981" s="9"/>
      <c r="B981" s="9"/>
      <c r="C981" s="9"/>
      <c r="D981" s="10">
        <f t="shared" si="120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  <c r="Q981" s="1" t="e">
        <f>P981-'ВЕРНАЯ на АВГУСТ'!P981</f>
        <v>#REF!</v>
      </c>
    </row>
    <row r="982" spans="1:17">
      <c r="A982" s="266" t="s">
        <v>153</v>
      </c>
      <c r="B982" s="266" t="s">
        <v>154</v>
      </c>
      <c r="C982" s="9" t="s">
        <v>6</v>
      </c>
      <c r="D982" s="10">
        <f t="shared" si="120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  <c r="Q982" s="1" t="e">
        <f>P982-'ВЕРНАЯ на АВГУСТ'!P982</f>
        <v>#REF!</v>
      </c>
    </row>
    <row r="983" spans="1:17">
      <c r="A983" s="266"/>
      <c r="B983" s="266"/>
      <c r="C983" s="9" t="s">
        <v>7</v>
      </c>
      <c r="D983" s="10">
        <f t="shared" si="120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  <c r="Q983" s="1" t="e">
        <f>P983-'ВЕРНАЯ на АВГУСТ'!P983</f>
        <v>#REF!</v>
      </c>
    </row>
    <row r="984" spans="1:17" ht="24">
      <c r="A984" s="266"/>
      <c r="B984" s="266"/>
      <c r="C984" s="9" t="s">
        <v>8</v>
      </c>
      <c r="D984" s="10">
        <f t="shared" si="120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  <c r="Q984" s="1" t="e">
        <f>P984-'ВЕРНАЯ на АВГУСТ'!P984</f>
        <v>#REF!</v>
      </c>
    </row>
    <row r="985" spans="1:17" ht="24">
      <c r="A985" s="266"/>
      <c r="B985" s="266"/>
      <c r="C985" s="9" t="s">
        <v>9</v>
      </c>
      <c r="D985" s="10">
        <f t="shared" si="120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  <c r="Q985" s="1" t="e">
        <f>P985-'ВЕРНАЯ на АВГУСТ'!P985</f>
        <v>#REF!</v>
      </c>
    </row>
    <row r="986" spans="1:17" ht="61.5" customHeight="1">
      <c r="A986" s="266"/>
      <c r="B986" s="266"/>
      <c r="C986" s="9" t="s">
        <v>10</v>
      </c>
      <c r="D986" s="10">
        <f t="shared" si="120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  <c r="Q986" s="1" t="e">
        <f>P986-'ВЕРНАЯ на АВГУСТ'!P986</f>
        <v>#REF!</v>
      </c>
    </row>
    <row r="987" spans="1:17">
      <c r="A987" s="9"/>
      <c r="B987" s="9"/>
      <c r="C987" s="9"/>
      <c r="D987" s="10">
        <f t="shared" si="120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  <c r="Q987" s="1" t="e">
        <f>P987-'ВЕРНАЯ на АВГУСТ'!P987</f>
        <v>#REF!</v>
      </c>
    </row>
    <row r="988" spans="1:17">
      <c r="A988" s="266" t="s">
        <v>155</v>
      </c>
      <c r="B988" s="266" t="s">
        <v>156</v>
      </c>
      <c r="C988" s="9" t="s">
        <v>6</v>
      </c>
      <c r="D988" s="10">
        <f t="shared" si="120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  <c r="Q988" s="1" t="e">
        <f>P988-'ВЕРНАЯ на АВГУСТ'!P988</f>
        <v>#REF!</v>
      </c>
    </row>
    <row r="989" spans="1:17">
      <c r="A989" s="266"/>
      <c r="B989" s="266"/>
      <c r="C989" s="9" t="s">
        <v>7</v>
      </c>
      <c r="D989" s="10">
        <f t="shared" si="120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  <c r="Q989" s="1" t="e">
        <f>P989-'ВЕРНАЯ на АВГУСТ'!P989</f>
        <v>#REF!</v>
      </c>
    </row>
    <row r="990" spans="1:17" ht="24">
      <c r="A990" s="266"/>
      <c r="B990" s="266"/>
      <c r="C990" s="9" t="s">
        <v>8</v>
      </c>
      <c r="D990" s="10">
        <f t="shared" si="120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  <c r="Q990" s="1" t="e">
        <f>P990-'ВЕРНАЯ на АВГУСТ'!P990</f>
        <v>#REF!</v>
      </c>
    </row>
    <row r="991" spans="1:17" ht="24">
      <c r="A991" s="266"/>
      <c r="B991" s="266"/>
      <c r="C991" s="9" t="s">
        <v>9</v>
      </c>
      <c r="D991" s="10">
        <f t="shared" si="120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  <c r="Q991" s="1" t="e">
        <f>P991-'ВЕРНАЯ на АВГУСТ'!P991</f>
        <v>#REF!</v>
      </c>
    </row>
    <row r="992" spans="1:17" ht="48.75" customHeight="1">
      <c r="A992" s="266"/>
      <c r="B992" s="266"/>
      <c r="C992" s="9" t="s">
        <v>10</v>
      </c>
      <c r="D992" s="10">
        <f t="shared" si="120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  <c r="Q992" s="1" t="e">
        <f>P992-'ВЕРНАЯ на АВГУСТ'!P992</f>
        <v>#REF!</v>
      </c>
    </row>
    <row r="993" spans="1:17">
      <c r="A993" s="9"/>
      <c r="B993" s="9"/>
      <c r="C993" s="9"/>
      <c r="D993" s="10">
        <f t="shared" si="120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  <c r="Q993" s="1" t="e">
        <f>P993-'ВЕРНАЯ на АВГУСТ'!P993</f>
        <v>#REF!</v>
      </c>
    </row>
    <row r="994" spans="1:17">
      <c r="A994" s="266" t="s">
        <v>157</v>
      </c>
      <c r="B994" s="266" t="s">
        <v>158</v>
      </c>
      <c r="C994" s="9" t="s">
        <v>6</v>
      </c>
      <c r="D994" s="10">
        <f t="shared" si="120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  <c r="Q994" s="1" t="e">
        <f>P994-'ВЕРНАЯ на АВГУСТ'!P994</f>
        <v>#REF!</v>
      </c>
    </row>
    <row r="995" spans="1:17">
      <c r="A995" s="266"/>
      <c r="B995" s="266"/>
      <c r="C995" s="9" t="s">
        <v>7</v>
      </c>
      <c r="D995" s="10">
        <f t="shared" si="120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  <c r="Q995" s="1" t="e">
        <f>P995-'ВЕРНАЯ на АВГУСТ'!P995</f>
        <v>#REF!</v>
      </c>
    </row>
    <row r="996" spans="1:17" ht="24">
      <c r="A996" s="266"/>
      <c r="B996" s="266"/>
      <c r="C996" s="9" t="s">
        <v>8</v>
      </c>
      <c r="D996" s="10">
        <f t="shared" si="120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  <c r="Q996" s="1" t="e">
        <f>P996-'ВЕРНАЯ на АВГУСТ'!P996</f>
        <v>#REF!</v>
      </c>
    </row>
    <row r="997" spans="1:17" ht="24">
      <c r="A997" s="266"/>
      <c r="B997" s="266"/>
      <c r="C997" s="9" t="s">
        <v>9</v>
      </c>
      <c r="D997" s="10">
        <f t="shared" si="120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  <c r="Q997" s="1" t="e">
        <f>P997-'ВЕРНАЯ на АВГУСТ'!P997</f>
        <v>#REF!</v>
      </c>
    </row>
    <row r="998" spans="1:17" ht="50.25" customHeight="1">
      <c r="A998" s="266"/>
      <c r="B998" s="266"/>
      <c r="C998" s="9" t="s">
        <v>10</v>
      </c>
      <c r="D998" s="10">
        <f t="shared" si="120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  <c r="Q998" s="1" t="e">
        <f>P998-'ВЕРНАЯ на АВГУСТ'!P998</f>
        <v>#REF!</v>
      </c>
    </row>
    <row r="999" spans="1:17">
      <c r="A999" s="9"/>
      <c r="B999" s="9"/>
      <c r="C999" s="9"/>
      <c r="D999" s="10">
        <f t="shared" si="120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  <c r="Q999" s="1" t="e">
        <f>P999-'ВЕРНАЯ на АВГУСТ'!P999</f>
        <v>#REF!</v>
      </c>
    </row>
    <row r="1000" spans="1:17">
      <c r="A1000" s="266" t="s">
        <v>159</v>
      </c>
      <c r="B1000" s="266" t="s">
        <v>160</v>
      </c>
      <c r="C1000" s="9" t="s">
        <v>6</v>
      </c>
      <c r="D1000" s="10">
        <f t="shared" si="120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  <c r="Q1000" s="1" t="e">
        <f>P1000-'ВЕРНАЯ на АВГУСТ'!P1000</f>
        <v>#REF!</v>
      </c>
    </row>
    <row r="1001" spans="1:17">
      <c r="A1001" s="266"/>
      <c r="B1001" s="266"/>
      <c r="C1001" s="9" t="s">
        <v>7</v>
      </c>
      <c r="D1001" s="10">
        <f t="shared" si="120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  <c r="Q1001" s="1" t="e">
        <f>P1001-'ВЕРНАЯ на АВГУСТ'!P1001</f>
        <v>#REF!</v>
      </c>
    </row>
    <row r="1002" spans="1:17" ht="24">
      <c r="A1002" s="266"/>
      <c r="B1002" s="266"/>
      <c r="C1002" s="9" t="s">
        <v>8</v>
      </c>
      <c r="D1002" s="10">
        <f t="shared" si="120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  <c r="Q1002" s="1" t="e">
        <f>P1002-'ВЕРНАЯ на АВГУСТ'!P1002</f>
        <v>#REF!</v>
      </c>
    </row>
    <row r="1003" spans="1:17" ht="24">
      <c r="A1003" s="266"/>
      <c r="B1003" s="266"/>
      <c r="C1003" s="9" t="s">
        <v>9</v>
      </c>
      <c r="D1003" s="10">
        <f t="shared" si="120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  <c r="Q1003" s="1" t="e">
        <f>P1003-'ВЕРНАЯ на АВГУСТ'!P1003</f>
        <v>#REF!</v>
      </c>
    </row>
    <row r="1004" spans="1:17" ht="36">
      <c r="A1004" s="266"/>
      <c r="B1004" s="266"/>
      <c r="C1004" s="9" t="s">
        <v>10</v>
      </c>
      <c r="D1004" s="10">
        <f t="shared" si="120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  <c r="Q1004" s="1" t="e">
        <f>P1004-'ВЕРНАЯ на АВГУСТ'!P1004</f>
        <v>#REF!</v>
      </c>
    </row>
    <row r="1005" spans="1:17">
      <c r="A1005" s="9"/>
      <c r="B1005" s="9"/>
      <c r="C1005" s="9"/>
      <c r="D1005" s="10">
        <f t="shared" si="120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  <c r="Q1005" s="1" t="e">
        <f>P1005-'ВЕРНАЯ на АВГУСТ'!P1005</f>
        <v>#REF!</v>
      </c>
    </row>
    <row r="1006" spans="1:17" ht="15" customHeight="1">
      <c r="A1006" s="263" t="s">
        <v>161</v>
      </c>
      <c r="B1006" s="263" t="s">
        <v>162</v>
      </c>
      <c r="C1006" s="9" t="s">
        <v>6</v>
      </c>
      <c r="D1006" s="10">
        <f t="shared" si="120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  <c r="Q1006" s="1" t="e">
        <f>P1006-'ВЕРНАЯ на АВГУСТ'!P1006</f>
        <v>#REF!</v>
      </c>
    </row>
    <row r="1007" spans="1:17">
      <c r="A1007" s="263"/>
      <c r="B1007" s="263"/>
      <c r="C1007" s="9" t="s">
        <v>7</v>
      </c>
      <c r="D1007" s="10">
        <f t="shared" si="120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  <c r="Q1007" s="1" t="e">
        <f>P1007-'ВЕРНАЯ на АВГУСТ'!P1007</f>
        <v>#REF!</v>
      </c>
    </row>
    <row r="1008" spans="1:17" ht="24">
      <c r="A1008" s="263"/>
      <c r="B1008" s="263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  <c r="Q1008" s="1" t="e">
        <f>P1008-'ВЕРНАЯ на АВГУСТ'!P1008</f>
        <v>#REF!</v>
      </c>
    </row>
    <row r="1009" spans="1:17" ht="24">
      <c r="A1009" s="263"/>
      <c r="B1009" s="263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  <c r="Q1009" s="1" t="e">
        <f>P1009-'ВЕРНАЯ на АВГУСТ'!P1009</f>
        <v>#REF!</v>
      </c>
    </row>
    <row r="1010" spans="1:17" ht="36">
      <c r="A1010" s="263"/>
      <c r="B1010" s="263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  <c r="Q1010" s="1" t="e">
        <f>P1010-'ВЕРНАЯ на АВГУСТ'!P1010</f>
        <v>#REF!</v>
      </c>
    </row>
    <row r="1011" spans="1:17">
      <c r="A1011" s="263"/>
      <c r="B1011" s="263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  <c r="Q1011" s="1" t="e">
        <f>P1011-'ВЕРНАЯ на АВГУСТ'!P1011</f>
        <v>#REF!</v>
      </c>
    </row>
  </sheetData>
  <autoFilter ref="A3:D410"/>
  <mergeCells count="311"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613:A617"/>
    <mergeCell ref="B613:B617"/>
    <mergeCell ref="A619:A623"/>
    <mergeCell ref="B619:B623"/>
    <mergeCell ref="A625:A647"/>
    <mergeCell ref="B625:B629"/>
    <mergeCell ref="B632:B636"/>
    <mergeCell ref="B638:B642"/>
    <mergeCell ref="B643:B647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A523:A528"/>
    <mergeCell ref="B523:B528"/>
    <mergeCell ref="A529:A533"/>
    <mergeCell ref="B529:B533"/>
    <mergeCell ref="A535:A539"/>
    <mergeCell ref="B535:B539"/>
    <mergeCell ref="A491:A522"/>
    <mergeCell ref="B491:B496"/>
    <mergeCell ref="B497:M497"/>
    <mergeCell ref="B498:B503"/>
    <mergeCell ref="B504:B508"/>
    <mergeCell ref="B510:B514"/>
    <mergeCell ref="B517:B522"/>
    <mergeCell ref="A473:A477"/>
    <mergeCell ref="B473:B477"/>
    <mergeCell ref="A479:A483"/>
    <mergeCell ref="B479:B483"/>
    <mergeCell ref="A485:A489"/>
    <mergeCell ref="B485:B489"/>
    <mergeCell ref="A455:A459"/>
    <mergeCell ref="B455:B459"/>
    <mergeCell ref="A461:A465"/>
    <mergeCell ref="B461:B465"/>
    <mergeCell ref="A467:A471"/>
    <mergeCell ref="B467:B471"/>
    <mergeCell ref="A437:A441"/>
    <mergeCell ref="B437:B441"/>
    <mergeCell ref="A443:A447"/>
    <mergeCell ref="B443:B447"/>
    <mergeCell ref="A449:A453"/>
    <mergeCell ref="B449:B453"/>
    <mergeCell ref="A412:A429"/>
    <mergeCell ref="B412:B416"/>
    <mergeCell ref="B418:K418"/>
    <mergeCell ref="B419:B423"/>
    <mergeCell ref="B425:B429"/>
    <mergeCell ref="A431:A435"/>
    <mergeCell ref="B431:B435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D3:D4"/>
    <mergeCell ref="E3:O3"/>
    <mergeCell ref="A6:A50"/>
    <mergeCell ref="B6:B11"/>
    <mergeCell ref="B13:K13"/>
    <mergeCell ref="B14:B19"/>
    <mergeCell ref="B21:B26"/>
    <mergeCell ref="B27:B32"/>
    <mergeCell ref="B33:B38"/>
    <mergeCell ref="B39:B44"/>
    <mergeCell ref="B45:B50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3:V1011"/>
  <sheetViews>
    <sheetView view="pageBreakPreview" topLeftCell="A4" zoomScale="90" zoomScaleNormal="100" zoomScaleSheetLayoutView="90" workbookViewId="0">
      <selection activeCell="P14" sqref="P14"/>
    </sheetView>
  </sheetViews>
  <sheetFormatPr defaultColWidth="9.140625" defaultRowHeight="15"/>
  <cols>
    <col min="1" max="1" width="36.42578125" style="1" customWidth="1"/>
    <col min="2" max="2" width="29.7109375" style="1" customWidth="1"/>
    <col min="3" max="3" width="17.42578125" style="1" customWidth="1"/>
    <col min="4" max="4" width="16.85546875" style="1" customWidth="1"/>
    <col min="5" max="10" width="10.140625" style="1" customWidth="1"/>
    <col min="11" max="11" width="10.42578125" style="1" customWidth="1"/>
    <col min="12" max="12" width="10.140625" style="19" bestFit="1" customWidth="1"/>
    <col min="13" max="15" width="10.140625" style="1" bestFit="1" customWidth="1"/>
    <col min="16" max="16" width="13.85546875" style="13" customWidth="1"/>
    <col min="17" max="17" width="11.42578125" style="1" bestFit="1" customWidth="1"/>
    <col min="18" max="18" width="9.28515625" style="1" bestFit="1" customWidth="1"/>
    <col min="19" max="19" width="16.28515625" style="1" customWidth="1"/>
    <col min="20" max="22" width="11.5703125" style="1" bestFit="1" customWidth="1"/>
    <col min="23" max="16384" width="9.140625" style="1"/>
  </cols>
  <sheetData>
    <row r="3" spans="1:22" ht="60" customHeight="1">
      <c r="A3" s="263" t="s">
        <v>0</v>
      </c>
      <c r="B3" s="263" t="s">
        <v>1</v>
      </c>
      <c r="C3" s="263" t="s">
        <v>2</v>
      </c>
      <c r="D3" s="263" t="s">
        <v>3</v>
      </c>
      <c r="E3" s="263" t="s">
        <v>4</v>
      </c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12"/>
    </row>
    <row r="4" spans="1:22">
      <c r="A4" s="263"/>
      <c r="B4" s="263"/>
      <c r="C4" s="263"/>
      <c r="D4" s="263"/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14">
        <v>2021</v>
      </c>
      <c r="M4" s="2">
        <v>2022</v>
      </c>
      <c r="N4" s="2">
        <v>2023</v>
      </c>
      <c r="O4" s="2">
        <v>2024</v>
      </c>
      <c r="P4" s="12"/>
    </row>
    <row r="5" spans="1:22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2">
        <v>11</v>
      </c>
      <c r="L5" s="14">
        <v>12</v>
      </c>
      <c r="M5" s="2">
        <v>13</v>
      </c>
      <c r="N5" s="2">
        <v>14</v>
      </c>
      <c r="O5" s="2">
        <v>15</v>
      </c>
      <c r="P5" s="12"/>
      <c r="U5" s="1">
        <v>6985960.9000000004</v>
      </c>
      <c r="V5" s="1">
        <v>2704748.4</v>
      </c>
    </row>
    <row r="6" spans="1:22" ht="15.75" customHeight="1">
      <c r="A6" s="264" t="s">
        <v>5</v>
      </c>
      <c r="B6" s="266"/>
      <c r="C6" s="21" t="s">
        <v>6</v>
      </c>
      <c r="D6" s="10">
        <f t="shared" ref="D6:D11" si="0">SUM(E6:O6)</f>
        <v>51714598.199999996</v>
      </c>
      <c r="E6" s="10">
        <f t="shared" ref="E6:O11" si="1">E14+E21+E27+E33+E39+E45</f>
        <v>4865320.2</v>
      </c>
      <c r="F6" s="10">
        <f t="shared" si="1"/>
        <v>2108258.2999999993</v>
      </c>
      <c r="G6" s="10">
        <f t="shared" si="1"/>
        <v>1927521.6000000003</v>
      </c>
      <c r="H6" s="10">
        <f t="shared" si="1"/>
        <v>2974016.6</v>
      </c>
      <c r="I6" s="10">
        <f t="shared" si="1"/>
        <v>4510087.5999999996</v>
      </c>
      <c r="J6" s="10">
        <f t="shared" si="1"/>
        <v>5256858.7</v>
      </c>
      <c r="K6" s="10">
        <f t="shared" si="1"/>
        <v>5243900.8</v>
      </c>
      <c r="L6" s="20">
        <f t="shared" si="1"/>
        <v>6985960.9000000004</v>
      </c>
      <c r="M6" s="10">
        <f t="shared" si="1"/>
        <v>6643110.7999999998</v>
      </c>
      <c r="N6" s="10">
        <f t="shared" si="1"/>
        <v>5769704.3999999994</v>
      </c>
      <c r="O6" s="10">
        <f t="shared" si="1"/>
        <v>5429858.2999999998</v>
      </c>
      <c r="P6" s="22" t="e">
        <f>L6-#REF!</f>
        <v>#REF!</v>
      </c>
    </row>
    <row r="7" spans="1:22">
      <c r="A7" s="265"/>
      <c r="B7" s="266"/>
      <c r="C7" s="21" t="s">
        <v>7</v>
      </c>
      <c r="D7" s="10">
        <f t="shared" si="0"/>
        <v>18765061.800000001</v>
      </c>
      <c r="E7" s="10">
        <f t="shared" si="1"/>
        <v>1200430.2000000002</v>
      </c>
      <c r="F7" s="10">
        <f t="shared" si="1"/>
        <v>1133207</v>
      </c>
      <c r="G7" s="10">
        <f t="shared" si="1"/>
        <v>1087822.1000000001</v>
      </c>
      <c r="H7" s="10">
        <f t="shared" si="1"/>
        <v>1356948.2999999998</v>
      </c>
      <c r="I7" s="10">
        <f t="shared" si="1"/>
        <v>1321655</v>
      </c>
      <c r="J7" s="10">
        <f t="shared" si="1"/>
        <v>1778262</v>
      </c>
      <c r="K7" s="10">
        <f t="shared" si="1"/>
        <v>1681483.4</v>
      </c>
      <c r="L7" s="20">
        <f>L15+L22+L28+L34+L40+L46</f>
        <v>2704748.4</v>
      </c>
      <c r="M7" s="10">
        <f t="shared" si="1"/>
        <v>2286730.6000000006</v>
      </c>
      <c r="N7" s="10">
        <f t="shared" si="1"/>
        <v>2121969.6999999997</v>
      </c>
      <c r="O7" s="10">
        <f t="shared" si="1"/>
        <v>2091805.1</v>
      </c>
      <c r="P7" s="22" t="e">
        <f>L7-#REF!</f>
        <v>#REF!</v>
      </c>
      <c r="Q7" s="23">
        <f>L7+L8</f>
        <v>3467987.2</v>
      </c>
      <c r="S7" s="23">
        <v>3447987.2</v>
      </c>
      <c r="T7" s="1">
        <f>S7-Q7</f>
        <v>-20000</v>
      </c>
      <c r="U7" s="1">
        <v>51714598.200000003</v>
      </c>
      <c r="V7" s="1">
        <v>18765061.800000001</v>
      </c>
    </row>
    <row r="8" spans="1:22" ht="24">
      <c r="A8" s="265"/>
      <c r="B8" s="266"/>
      <c r="C8" s="9" t="s">
        <v>8</v>
      </c>
      <c r="D8" s="10">
        <f t="shared" si="0"/>
        <v>4058410.0000000009</v>
      </c>
      <c r="E8" s="10">
        <f t="shared" si="1"/>
        <v>424910</v>
      </c>
      <c r="F8" s="10">
        <f t="shared" si="1"/>
        <v>350172.8</v>
      </c>
      <c r="G8" s="10">
        <f t="shared" si="1"/>
        <v>85202.5</v>
      </c>
      <c r="H8" s="10">
        <f t="shared" si="1"/>
        <v>92110.7</v>
      </c>
      <c r="I8" s="10">
        <f t="shared" si="1"/>
        <v>231410.3</v>
      </c>
      <c r="J8" s="10">
        <f t="shared" si="1"/>
        <v>308355.30000000005</v>
      </c>
      <c r="K8" s="10">
        <f t="shared" si="1"/>
        <v>574476.20000000007</v>
      </c>
      <c r="L8" s="15">
        <f>L16+L23+L29+L35+L41+L47</f>
        <v>763238.8</v>
      </c>
      <c r="M8" s="10">
        <f t="shared" si="1"/>
        <v>984996.2</v>
      </c>
      <c r="N8" s="10">
        <f t="shared" si="1"/>
        <v>243537.19999999998</v>
      </c>
      <c r="O8" s="10">
        <f t="shared" si="1"/>
        <v>0</v>
      </c>
      <c r="P8" s="12" t="e">
        <f>L8-#REF!</f>
        <v>#REF!</v>
      </c>
    </row>
    <row r="9" spans="1:22" ht="24">
      <c r="A9" s="265"/>
      <c r="B9" s="266"/>
      <c r="C9" s="9" t="s">
        <v>9</v>
      </c>
      <c r="D9" s="10">
        <f t="shared" si="0"/>
        <v>25043886.699999999</v>
      </c>
      <c r="E9" s="10">
        <f t="shared" si="1"/>
        <v>3069368</v>
      </c>
      <c r="F9" s="10">
        <f t="shared" si="1"/>
        <v>450341.19999999995</v>
      </c>
      <c r="G9" s="10">
        <f t="shared" si="1"/>
        <v>569768</v>
      </c>
      <c r="H9" s="10">
        <f t="shared" si="1"/>
        <v>1012886</v>
      </c>
      <c r="I9" s="10">
        <f t="shared" si="1"/>
        <v>2480233.5</v>
      </c>
      <c r="J9" s="10">
        <f t="shared" si="1"/>
        <v>2728100.9</v>
      </c>
      <c r="K9" s="10">
        <f t="shared" si="1"/>
        <v>2698275.3000000003</v>
      </c>
      <c r="L9" s="16">
        <f>L17+L24+L30+L36+L42+L48</f>
        <v>3146086.2</v>
      </c>
      <c r="M9" s="10">
        <f t="shared" si="1"/>
        <v>2981885.3000000003</v>
      </c>
      <c r="N9" s="10">
        <f t="shared" si="1"/>
        <v>2996230.9</v>
      </c>
      <c r="O9" s="10">
        <f t="shared" si="1"/>
        <v>2910711.4</v>
      </c>
      <c r="P9" s="12" t="e">
        <f>L9-#REF!</f>
        <v>#REF!</v>
      </c>
      <c r="T9" s="1">
        <v>2704748.4</v>
      </c>
    </row>
    <row r="10" spans="1:22" ht="36">
      <c r="A10" s="265"/>
      <c r="B10" s="266"/>
      <c r="C10" s="9" t="s">
        <v>10</v>
      </c>
      <c r="D10" s="10">
        <f t="shared" si="0"/>
        <v>3574712.4000000004</v>
      </c>
      <c r="E10" s="10">
        <f t="shared" si="1"/>
        <v>170612</v>
      </c>
      <c r="F10" s="10">
        <f t="shared" si="1"/>
        <v>174537.30000000002</v>
      </c>
      <c r="G10" s="10">
        <f t="shared" si="1"/>
        <v>184729</v>
      </c>
      <c r="H10" s="10">
        <f t="shared" si="1"/>
        <v>312071.60000000003</v>
      </c>
      <c r="I10" s="10">
        <f t="shared" si="1"/>
        <v>476788.8</v>
      </c>
      <c r="J10" s="10">
        <f t="shared" si="1"/>
        <v>369613.2</v>
      </c>
      <c r="K10" s="10">
        <f t="shared" si="1"/>
        <v>289665.90000000002</v>
      </c>
      <c r="L10" s="15">
        <f>L18+L25+L31+L37+L43+L49</f>
        <v>371887.5</v>
      </c>
      <c r="M10" s="10">
        <f t="shared" si="1"/>
        <v>389498.7</v>
      </c>
      <c r="N10" s="10">
        <f t="shared" si="1"/>
        <v>407966.6</v>
      </c>
      <c r="O10" s="10">
        <f t="shared" si="1"/>
        <v>427341.8</v>
      </c>
      <c r="P10" s="12" t="e">
        <f>L10-#REF!</f>
        <v>#REF!</v>
      </c>
    </row>
    <row r="11" spans="1:22" ht="72">
      <c r="A11" s="265"/>
      <c r="B11" s="266"/>
      <c r="C11" s="9" t="s">
        <v>11</v>
      </c>
      <c r="D11" s="10">
        <f t="shared" si="0"/>
        <v>272527.3</v>
      </c>
      <c r="E11" s="10">
        <f t="shared" si="1"/>
        <v>0</v>
      </c>
      <c r="F11" s="10">
        <f t="shared" si="1"/>
        <v>0</v>
      </c>
      <c r="G11" s="10">
        <f t="shared" si="1"/>
        <v>0</v>
      </c>
      <c r="H11" s="10">
        <f t="shared" si="1"/>
        <v>200000</v>
      </c>
      <c r="I11" s="10">
        <f t="shared" si="1"/>
        <v>0</v>
      </c>
      <c r="J11" s="10">
        <f t="shared" si="1"/>
        <v>72527.3</v>
      </c>
      <c r="K11" s="10">
        <f t="shared" si="1"/>
        <v>0</v>
      </c>
      <c r="L11" s="15">
        <f>L19+L26+L32+L38+L44+L50</f>
        <v>0</v>
      </c>
      <c r="M11" s="10">
        <f t="shared" si="1"/>
        <v>0</v>
      </c>
      <c r="N11" s="10">
        <f t="shared" si="1"/>
        <v>0</v>
      </c>
      <c r="O11" s="10">
        <f t="shared" si="1"/>
        <v>0</v>
      </c>
      <c r="P11" s="12" t="e">
        <f>L11-#REF!</f>
        <v>#REF!</v>
      </c>
      <c r="T11" s="1">
        <v>6985960.9000000004</v>
      </c>
    </row>
    <row r="12" spans="1:22">
      <c r="A12" s="265"/>
      <c r="B12" s="9"/>
      <c r="C12" s="9"/>
      <c r="D12" s="10"/>
      <c r="E12" s="10"/>
      <c r="F12" s="10"/>
      <c r="G12" s="10"/>
      <c r="H12" s="10"/>
      <c r="I12" s="10"/>
      <c r="J12" s="10"/>
      <c r="K12" s="10"/>
      <c r="L12" s="15"/>
      <c r="M12" s="10"/>
      <c r="N12" s="10"/>
      <c r="O12" s="10"/>
      <c r="P12" s="12" t="e">
        <f>L12-#REF!</f>
        <v>#REF!</v>
      </c>
    </row>
    <row r="13" spans="1:22">
      <c r="A13" s="265"/>
      <c r="B13" s="266" t="s">
        <v>12</v>
      </c>
      <c r="C13" s="266"/>
      <c r="D13" s="266"/>
      <c r="E13" s="266"/>
      <c r="F13" s="266"/>
      <c r="G13" s="266"/>
      <c r="H13" s="266"/>
      <c r="I13" s="266"/>
      <c r="J13" s="266"/>
      <c r="K13" s="266"/>
      <c r="L13" s="17"/>
      <c r="M13" s="9"/>
      <c r="N13" s="9"/>
      <c r="O13" s="9"/>
      <c r="P13" s="12" t="e">
        <f>L13-#REF!</f>
        <v>#REF!</v>
      </c>
    </row>
    <row r="14" spans="1:22">
      <c r="A14" s="265"/>
      <c r="B14" s="266" t="s">
        <v>13</v>
      </c>
      <c r="C14" s="9" t="s">
        <v>6</v>
      </c>
      <c r="D14" s="20">
        <f t="shared" ref="D14:D77" si="2">SUM(E14:O14)</f>
        <v>47513706.299999997</v>
      </c>
      <c r="E14" s="10">
        <f t="shared" ref="E14:O14" si="3">E51+E87+E135+E171+E207+E243+E292+E461+E498+E836+E928</f>
        <v>4435640.7</v>
      </c>
      <c r="F14" s="10">
        <f t="shared" si="3"/>
        <v>1765270.4999999995</v>
      </c>
      <c r="G14" s="10">
        <f t="shared" si="3"/>
        <v>1860957.7000000002</v>
      </c>
      <c r="H14" s="10">
        <f t="shared" si="3"/>
        <v>2895349.9</v>
      </c>
      <c r="I14" s="10">
        <f t="shared" si="3"/>
        <v>4279028.8</v>
      </c>
      <c r="J14" s="10">
        <f t="shared" si="3"/>
        <v>5079884.2</v>
      </c>
      <c r="K14" s="10">
        <f t="shared" si="3"/>
        <v>4860391.5999999996</v>
      </c>
      <c r="L14" s="20">
        <f t="shared" si="3"/>
        <v>5810350.6000000006</v>
      </c>
      <c r="M14" s="10">
        <f t="shared" si="3"/>
        <v>5624088.5999999996</v>
      </c>
      <c r="N14" s="10">
        <f t="shared" si="3"/>
        <v>5621294.8999999994</v>
      </c>
      <c r="O14" s="10">
        <f t="shared" si="3"/>
        <v>5281448.8</v>
      </c>
      <c r="P14" s="12" t="e">
        <f>L14-#REF!</f>
        <v>#REF!</v>
      </c>
    </row>
    <row r="15" spans="1:22">
      <c r="A15" s="265"/>
      <c r="B15" s="266"/>
      <c r="C15" s="9" t="s">
        <v>7</v>
      </c>
      <c r="D15" s="20">
        <f t="shared" si="2"/>
        <v>16972066.199999996</v>
      </c>
      <c r="E15" s="10">
        <f t="shared" ref="E15:O15" si="4">E52+E88+E136+E172+E208+E244+E293+E462+E499+E837+E929</f>
        <v>1080295.4000000001</v>
      </c>
      <c r="F15" s="10">
        <f t="shared" si="4"/>
        <v>1062934.1000000001</v>
      </c>
      <c r="G15" s="10">
        <f t="shared" si="4"/>
        <v>1037017.6000000001</v>
      </c>
      <c r="H15" s="10">
        <f t="shared" si="4"/>
        <v>1303576.7</v>
      </c>
      <c r="I15" s="10">
        <f t="shared" si="4"/>
        <v>1238787.3999999999</v>
      </c>
      <c r="J15" s="10">
        <f t="shared" si="4"/>
        <v>1671770.6</v>
      </c>
      <c r="K15" s="10">
        <f t="shared" si="4"/>
        <v>1509416.7999999998</v>
      </c>
      <c r="L15" s="20">
        <f t="shared" si="4"/>
        <v>2080921.1</v>
      </c>
      <c r="M15" s="10">
        <f t="shared" si="4"/>
        <v>2037810.5000000002</v>
      </c>
      <c r="N15" s="10">
        <f t="shared" si="4"/>
        <v>1989850.2999999998</v>
      </c>
      <c r="O15" s="10">
        <f t="shared" si="4"/>
        <v>1959685.7000000002</v>
      </c>
      <c r="P15" s="12" t="e">
        <f>L15-#REF!</f>
        <v>#REF!</v>
      </c>
    </row>
    <row r="16" spans="1:22" ht="24">
      <c r="A16" s="265"/>
      <c r="B16" s="266"/>
      <c r="C16" s="9" t="s">
        <v>8</v>
      </c>
      <c r="D16" s="10">
        <f t="shared" si="2"/>
        <v>1868072.1</v>
      </c>
      <c r="E16" s="10">
        <f t="shared" ref="E16:O16" si="5">E53+E89+E137+E173+E209+E245+E294+E463+E500+E838+E930</f>
        <v>124730.6</v>
      </c>
      <c r="F16" s="10">
        <f t="shared" si="5"/>
        <v>85429.9</v>
      </c>
      <c r="G16" s="10">
        <f t="shared" si="5"/>
        <v>85122</v>
      </c>
      <c r="H16" s="10">
        <f t="shared" si="5"/>
        <v>82605.399999999994</v>
      </c>
      <c r="I16" s="10">
        <f t="shared" si="5"/>
        <v>98984.6</v>
      </c>
      <c r="J16" s="10">
        <f t="shared" si="5"/>
        <v>305987.90000000002</v>
      </c>
      <c r="K16" s="10">
        <f t="shared" si="5"/>
        <v>382966.80000000005</v>
      </c>
      <c r="L16" s="15">
        <f t="shared" si="5"/>
        <v>227523.5</v>
      </c>
      <c r="M16" s="10">
        <f t="shared" si="5"/>
        <v>231184.19999999998</v>
      </c>
      <c r="N16" s="10">
        <f t="shared" si="5"/>
        <v>243537.19999999998</v>
      </c>
      <c r="O16" s="10">
        <f t="shared" si="5"/>
        <v>0</v>
      </c>
      <c r="P16" s="12" t="e">
        <f>L16-#REF!</f>
        <v>#REF!</v>
      </c>
    </row>
    <row r="17" spans="1:19" ht="24">
      <c r="A17" s="265"/>
      <c r="B17" s="266"/>
      <c r="C17" s="9" t="s">
        <v>9</v>
      </c>
      <c r="D17" s="10">
        <f t="shared" si="2"/>
        <v>24940018.800000001</v>
      </c>
      <c r="E17" s="10">
        <f t="shared" ref="E17:O17" si="6">E54+E90+E138+E174+E210+E246+E295+E464+E501+E839+E931</f>
        <v>3060342.7</v>
      </c>
      <c r="F17" s="10">
        <f t="shared" si="6"/>
        <v>444154.1</v>
      </c>
      <c r="G17" s="10">
        <f t="shared" si="6"/>
        <v>560801.69999999995</v>
      </c>
      <c r="H17" s="10">
        <f t="shared" si="6"/>
        <v>1003196.2</v>
      </c>
      <c r="I17" s="10">
        <f t="shared" si="6"/>
        <v>2470568</v>
      </c>
      <c r="J17" s="10">
        <f t="shared" si="6"/>
        <v>2720038.1999999997</v>
      </c>
      <c r="K17" s="10">
        <f t="shared" si="6"/>
        <v>2686542.1</v>
      </c>
      <c r="L17" s="15">
        <f t="shared" si="6"/>
        <v>3136118.5</v>
      </c>
      <c r="M17" s="10">
        <f t="shared" si="6"/>
        <v>2971695.2</v>
      </c>
      <c r="N17" s="10">
        <f t="shared" si="6"/>
        <v>2986040.8</v>
      </c>
      <c r="O17" s="10">
        <f t="shared" si="6"/>
        <v>2900521.3</v>
      </c>
      <c r="P17" s="12" t="e">
        <f>L17-#REF!</f>
        <v>#REF!</v>
      </c>
    </row>
    <row r="18" spans="1:19" ht="36">
      <c r="A18" s="265"/>
      <c r="B18" s="266"/>
      <c r="C18" s="9" t="s">
        <v>10</v>
      </c>
      <c r="D18" s="10">
        <f t="shared" si="2"/>
        <v>3514974.9000000004</v>
      </c>
      <c r="E18" s="10">
        <f t="shared" ref="E18:O18" si="7">E55+E91+E139+E175+E211+E247+E296+E465+E502+E840+E932</f>
        <v>170272</v>
      </c>
      <c r="F18" s="10">
        <f t="shared" si="7"/>
        <v>172752.40000000002</v>
      </c>
      <c r="G18" s="10">
        <f t="shared" si="7"/>
        <v>178016.4</v>
      </c>
      <c r="H18" s="10">
        <f t="shared" si="7"/>
        <v>305971.60000000003</v>
      </c>
      <c r="I18" s="10">
        <f t="shared" si="7"/>
        <v>470688.8</v>
      </c>
      <c r="J18" s="10">
        <f t="shared" si="7"/>
        <v>363513.2</v>
      </c>
      <c r="K18" s="10">
        <f t="shared" si="7"/>
        <v>281465.90000000002</v>
      </c>
      <c r="L18" s="15">
        <f t="shared" si="7"/>
        <v>365787.5</v>
      </c>
      <c r="M18" s="10">
        <f t="shared" si="7"/>
        <v>383398.7</v>
      </c>
      <c r="N18" s="10">
        <f t="shared" si="7"/>
        <v>401866.6</v>
      </c>
      <c r="O18" s="10">
        <f t="shared" si="7"/>
        <v>421241.8</v>
      </c>
      <c r="P18" s="12" t="e">
        <f>L18-#REF!</f>
        <v>#REF!</v>
      </c>
    </row>
    <row r="19" spans="1:19" ht="78.75" customHeight="1">
      <c r="A19" s="265"/>
      <c r="B19" s="266"/>
      <c r="C19" s="9" t="s">
        <v>11</v>
      </c>
      <c r="D19" s="10">
        <f t="shared" si="2"/>
        <v>218574.3</v>
      </c>
      <c r="E19" s="10">
        <f t="shared" ref="E19:O19" si="8">E56+E92+E140+E176+E212+E248+E297+E466+E503+E841+E933</f>
        <v>0</v>
      </c>
      <c r="F19" s="10">
        <f t="shared" si="8"/>
        <v>0</v>
      </c>
      <c r="G19" s="10">
        <f t="shared" si="8"/>
        <v>0</v>
      </c>
      <c r="H19" s="10">
        <f t="shared" si="8"/>
        <v>200000</v>
      </c>
      <c r="I19" s="10">
        <f t="shared" si="8"/>
        <v>0</v>
      </c>
      <c r="J19" s="10">
        <f t="shared" si="8"/>
        <v>18574.300000000003</v>
      </c>
      <c r="K19" s="10">
        <f t="shared" si="8"/>
        <v>0</v>
      </c>
      <c r="L19" s="15">
        <f t="shared" si="8"/>
        <v>0</v>
      </c>
      <c r="M19" s="10">
        <f t="shared" si="8"/>
        <v>0</v>
      </c>
      <c r="N19" s="10">
        <f t="shared" si="8"/>
        <v>0</v>
      </c>
      <c r="O19" s="10">
        <f t="shared" si="8"/>
        <v>0</v>
      </c>
      <c r="P19" s="12" t="e">
        <f>L19-#REF!</f>
        <v>#REF!</v>
      </c>
    </row>
    <row r="20" spans="1:19" ht="15" hidden="1" customHeight="1">
      <c r="A20" s="265"/>
      <c r="B20" s="9"/>
      <c r="C20" s="9"/>
      <c r="D20" s="10">
        <f t="shared" si="2"/>
        <v>-1.5570549294352531E-9</v>
      </c>
      <c r="E20" s="10">
        <f t="shared" ref="E20:O20" si="9">E14-E15-E16-E17-E18-E19</f>
        <v>-4.6566128730773926E-10</v>
      </c>
      <c r="F20" s="10">
        <f t="shared" si="9"/>
        <v>-5.8207660913467407E-10</v>
      </c>
      <c r="G20" s="10">
        <f t="shared" si="9"/>
        <v>1.4551915228366852E-10</v>
      </c>
      <c r="H20" s="10">
        <f t="shared" si="9"/>
        <v>0</v>
      </c>
      <c r="I20" s="10">
        <f t="shared" si="9"/>
        <v>-1.7462298274040222E-10</v>
      </c>
      <c r="J20" s="10">
        <f t="shared" si="9"/>
        <v>4.5110937207937241E-10</v>
      </c>
      <c r="K20" s="10">
        <f t="shared" si="9"/>
        <v>-1.1641532182693481E-10</v>
      </c>
      <c r="L20" s="15">
        <f t="shared" si="9"/>
        <v>4.6566128730773926E-10</v>
      </c>
      <c r="M20" s="10">
        <f t="shared" si="9"/>
        <v>-7.5669959187507629E-10</v>
      </c>
      <c r="N20" s="10">
        <f t="shared" si="9"/>
        <v>-3.4924596548080444E-10</v>
      </c>
      <c r="O20" s="10">
        <f t="shared" si="9"/>
        <v>-1.7462298274040222E-10</v>
      </c>
      <c r="P20" s="12" t="e">
        <f>L20-#REF!</f>
        <v>#REF!</v>
      </c>
    </row>
    <row r="21" spans="1:19" ht="18" customHeight="1">
      <c r="A21" s="265"/>
      <c r="B21" s="267" t="s">
        <v>14</v>
      </c>
      <c r="C21" s="9" t="s">
        <v>6</v>
      </c>
      <c r="D21" s="10">
        <f t="shared" si="2"/>
        <v>874431.20000000007</v>
      </c>
      <c r="E21" s="10">
        <f t="shared" ref="E21:K26" si="10">E443+E449+E455+E842+E940+E504</f>
        <v>53995</v>
      </c>
      <c r="F21" s="10">
        <f t="shared" si="10"/>
        <v>48924.7</v>
      </c>
      <c r="G21" s="10">
        <f t="shared" si="10"/>
        <v>53197.3</v>
      </c>
      <c r="H21" s="10">
        <f t="shared" si="10"/>
        <v>64193.3</v>
      </c>
      <c r="I21" s="10">
        <f t="shared" si="10"/>
        <v>58750.7</v>
      </c>
      <c r="J21" s="10">
        <f t="shared" si="10"/>
        <v>81348.3</v>
      </c>
      <c r="K21" s="10">
        <f t="shared" si="10"/>
        <v>99860.4</v>
      </c>
      <c r="L21" s="15">
        <f t="shared" ref="L21:O26" si="11">L443+L449+L455+L842+L504</f>
        <v>103376</v>
      </c>
      <c r="M21" s="10">
        <f t="shared" si="11"/>
        <v>103592.9</v>
      </c>
      <c r="N21" s="10">
        <f t="shared" si="11"/>
        <v>103596.3</v>
      </c>
      <c r="O21" s="10">
        <f t="shared" si="11"/>
        <v>103596.3</v>
      </c>
      <c r="P21" s="12" t="e">
        <f>L21-#REF!</f>
        <v>#REF!</v>
      </c>
    </row>
    <row r="22" spans="1:19">
      <c r="A22" s="265"/>
      <c r="B22" s="267"/>
      <c r="C22" s="9" t="s">
        <v>7</v>
      </c>
      <c r="D22" s="10">
        <f t="shared" si="2"/>
        <v>752196.79999999993</v>
      </c>
      <c r="E22" s="10">
        <f t="shared" si="10"/>
        <v>44450.3</v>
      </c>
      <c r="F22" s="10">
        <f t="shared" si="10"/>
        <v>42074.8</v>
      </c>
      <c r="G22" s="10">
        <f t="shared" si="10"/>
        <v>43533.5</v>
      </c>
      <c r="H22" s="10">
        <f t="shared" si="10"/>
        <v>44998.2</v>
      </c>
      <c r="I22" s="10">
        <f t="shared" si="10"/>
        <v>46659.5</v>
      </c>
      <c r="J22" s="10">
        <f t="shared" si="10"/>
        <v>70918.2</v>
      </c>
      <c r="K22" s="10">
        <f t="shared" si="10"/>
        <v>85938.8</v>
      </c>
      <c r="L22" s="15">
        <f t="shared" si="11"/>
        <v>93408.3</v>
      </c>
      <c r="M22" s="10">
        <f t="shared" si="11"/>
        <v>93402.8</v>
      </c>
      <c r="N22" s="10">
        <f t="shared" si="11"/>
        <v>93406.2</v>
      </c>
      <c r="O22" s="10">
        <f t="shared" si="11"/>
        <v>93406.2</v>
      </c>
      <c r="P22" s="12" t="e">
        <f>L22-#REF!</f>
        <v>#REF!</v>
      </c>
    </row>
    <row r="23" spans="1:19" ht="24">
      <c r="A23" s="265"/>
      <c r="B23" s="267"/>
      <c r="C23" s="9" t="s">
        <v>8</v>
      </c>
      <c r="D23" s="10">
        <f t="shared" si="2"/>
        <v>16806.5</v>
      </c>
      <c r="E23" s="10">
        <f t="shared" si="10"/>
        <v>179.4</v>
      </c>
      <c r="F23" s="10">
        <f t="shared" si="10"/>
        <v>59.8</v>
      </c>
      <c r="G23" s="10">
        <f t="shared" si="10"/>
        <v>80.5</v>
      </c>
      <c r="H23" s="10">
        <f t="shared" si="10"/>
        <v>9505.2999999999993</v>
      </c>
      <c r="I23" s="10">
        <f t="shared" si="10"/>
        <v>2425.6999999999998</v>
      </c>
      <c r="J23" s="10">
        <f t="shared" si="10"/>
        <v>2367.4</v>
      </c>
      <c r="K23" s="10">
        <f t="shared" si="10"/>
        <v>2188.4</v>
      </c>
      <c r="L23" s="15">
        <f t="shared" si="11"/>
        <v>0</v>
      </c>
      <c r="M23" s="10">
        <f t="shared" si="11"/>
        <v>0</v>
      </c>
      <c r="N23" s="10">
        <f t="shared" si="11"/>
        <v>0</v>
      </c>
      <c r="O23" s="10">
        <f t="shared" si="11"/>
        <v>0</v>
      </c>
      <c r="P23" s="12" t="e">
        <f>L23-#REF!</f>
        <v>#REF!</v>
      </c>
    </row>
    <row r="24" spans="1:19" ht="24">
      <c r="A24" s="265"/>
      <c r="B24" s="267"/>
      <c r="C24" s="9" t="s">
        <v>9</v>
      </c>
      <c r="D24" s="10">
        <f t="shared" si="2"/>
        <v>103867.90000000001</v>
      </c>
      <c r="E24" s="10">
        <f t="shared" si="10"/>
        <v>9025.2999999999993</v>
      </c>
      <c r="F24" s="10">
        <f t="shared" si="10"/>
        <v>6187.1</v>
      </c>
      <c r="G24" s="10">
        <f t="shared" si="10"/>
        <v>8966.2999999999993</v>
      </c>
      <c r="H24" s="10">
        <f t="shared" si="10"/>
        <v>9689.7999999999993</v>
      </c>
      <c r="I24" s="10">
        <f t="shared" si="10"/>
        <v>9665.5</v>
      </c>
      <c r="J24" s="10">
        <f t="shared" si="10"/>
        <v>8062.7</v>
      </c>
      <c r="K24" s="10">
        <f t="shared" si="10"/>
        <v>11733.2</v>
      </c>
      <c r="L24" s="15">
        <f t="shared" si="11"/>
        <v>9967.7000000000007</v>
      </c>
      <c r="M24" s="10">
        <f t="shared" si="11"/>
        <v>10190.1</v>
      </c>
      <c r="N24" s="10">
        <f t="shared" si="11"/>
        <v>10190.1</v>
      </c>
      <c r="O24" s="10">
        <f t="shared" si="11"/>
        <v>10190.1</v>
      </c>
      <c r="P24" s="12" t="e">
        <f>L24-#REF!</f>
        <v>#REF!</v>
      </c>
    </row>
    <row r="25" spans="1:19" ht="36">
      <c r="A25" s="265"/>
      <c r="B25" s="267"/>
      <c r="C25" s="9" t="s">
        <v>10</v>
      </c>
      <c r="D25" s="10">
        <f t="shared" si="2"/>
        <v>1560</v>
      </c>
      <c r="E25" s="10">
        <f t="shared" si="10"/>
        <v>340</v>
      </c>
      <c r="F25" s="10">
        <f t="shared" si="10"/>
        <v>603</v>
      </c>
      <c r="G25" s="10">
        <f t="shared" si="10"/>
        <v>617</v>
      </c>
      <c r="H25" s="10">
        <f t="shared" si="10"/>
        <v>0</v>
      </c>
      <c r="I25" s="10">
        <f t="shared" si="10"/>
        <v>0</v>
      </c>
      <c r="J25" s="10">
        <f t="shared" si="10"/>
        <v>0</v>
      </c>
      <c r="K25" s="10">
        <f t="shared" si="10"/>
        <v>0</v>
      </c>
      <c r="L25" s="15">
        <f t="shared" si="11"/>
        <v>0</v>
      </c>
      <c r="M25" s="10">
        <f t="shared" si="11"/>
        <v>0</v>
      </c>
      <c r="N25" s="10">
        <f t="shared" si="11"/>
        <v>0</v>
      </c>
      <c r="O25" s="10">
        <f t="shared" si="11"/>
        <v>0</v>
      </c>
      <c r="P25" s="12" t="e">
        <f>L25-#REF!</f>
        <v>#REF!</v>
      </c>
    </row>
    <row r="26" spans="1:19" ht="72">
      <c r="A26" s="265"/>
      <c r="B26" s="267"/>
      <c r="C26" s="9" t="s">
        <v>11</v>
      </c>
      <c r="D26" s="10">
        <f t="shared" si="2"/>
        <v>0</v>
      </c>
      <c r="E26" s="10">
        <f t="shared" si="10"/>
        <v>0</v>
      </c>
      <c r="F26" s="10">
        <f t="shared" si="10"/>
        <v>0</v>
      </c>
      <c r="G26" s="10">
        <f t="shared" si="10"/>
        <v>0</v>
      </c>
      <c r="H26" s="10">
        <f t="shared" si="10"/>
        <v>0</v>
      </c>
      <c r="I26" s="10">
        <f t="shared" si="10"/>
        <v>0</v>
      </c>
      <c r="J26" s="10">
        <f t="shared" si="10"/>
        <v>0</v>
      </c>
      <c r="K26" s="10">
        <f t="shared" si="10"/>
        <v>0</v>
      </c>
      <c r="L26" s="15">
        <f t="shared" si="11"/>
        <v>0</v>
      </c>
      <c r="M26" s="10">
        <f t="shared" si="11"/>
        <v>0</v>
      </c>
      <c r="N26" s="10">
        <f t="shared" si="11"/>
        <v>0</v>
      </c>
      <c r="O26" s="10">
        <f t="shared" si="11"/>
        <v>0</v>
      </c>
      <c r="P26" s="12" t="e">
        <f>L26-#REF!</f>
        <v>#REF!</v>
      </c>
    </row>
    <row r="27" spans="1:19" ht="15.75" customHeight="1">
      <c r="A27" s="265"/>
      <c r="B27" s="267" t="s">
        <v>15</v>
      </c>
      <c r="C27" s="9" t="s">
        <v>6</v>
      </c>
      <c r="D27" s="20">
        <f t="shared" si="2"/>
        <v>983629.5</v>
      </c>
      <c r="E27" s="10">
        <f t="shared" ref="E27:H32" si="12">E510</f>
        <v>375684.5</v>
      </c>
      <c r="F27" s="10">
        <f t="shared" si="12"/>
        <v>290527.3</v>
      </c>
      <c r="G27" s="10">
        <f t="shared" si="12"/>
        <v>0</v>
      </c>
      <c r="H27" s="10">
        <f t="shared" si="12"/>
        <v>847.69999999999993</v>
      </c>
      <c r="I27" s="10">
        <f>I510+I431</f>
        <v>151570</v>
      </c>
      <c r="J27" s="10">
        <f t="shared" ref="J27:O27" si="13">J510+J431</f>
        <v>0</v>
      </c>
      <c r="K27" s="10">
        <f t="shared" si="13"/>
        <v>0</v>
      </c>
      <c r="L27" s="20">
        <f t="shared" si="13"/>
        <v>165000</v>
      </c>
      <c r="M27" s="10">
        <f t="shared" si="13"/>
        <v>0</v>
      </c>
      <c r="N27" s="10">
        <f t="shared" si="13"/>
        <v>0</v>
      </c>
      <c r="O27" s="10">
        <f t="shared" si="13"/>
        <v>0</v>
      </c>
      <c r="P27" s="12" t="e">
        <f>L27-#REF!</f>
        <v>#REF!</v>
      </c>
      <c r="S27" s="20">
        <v>983629.5</v>
      </c>
    </row>
    <row r="28" spans="1:19">
      <c r="A28" s="265"/>
      <c r="B28" s="267"/>
      <c r="C28" s="9" t="s">
        <v>7</v>
      </c>
      <c r="D28" s="20">
        <f t="shared" si="2"/>
        <v>288946.40000000002</v>
      </c>
      <c r="E28" s="10">
        <f t="shared" si="12"/>
        <v>75684.5</v>
      </c>
      <c r="F28" s="10">
        <f t="shared" si="12"/>
        <v>25844.2</v>
      </c>
      <c r="G28" s="10">
        <f t="shared" si="12"/>
        <v>0</v>
      </c>
      <c r="H28" s="10">
        <f t="shared" si="12"/>
        <v>847.69999999999993</v>
      </c>
      <c r="I28" s="10">
        <f t="shared" ref="I28:O32" si="14">I511+I432</f>
        <v>21570</v>
      </c>
      <c r="J28" s="10">
        <f t="shared" si="14"/>
        <v>0</v>
      </c>
      <c r="K28" s="10">
        <f t="shared" si="14"/>
        <v>0</v>
      </c>
      <c r="L28" s="20">
        <f t="shared" si="14"/>
        <v>165000</v>
      </c>
      <c r="M28" s="10">
        <f t="shared" si="14"/>
        <v>0</v>
      </c>
      <c r="N28" s="10">
        <f t="shared" si="14"/>
        <v>0</v>
      </c>
      <c r="O28" s="10">
        <f t="shared" si="14"/>
        <v>0</v>
      </c>
      <c r="P28" s="12" t="e">
        <f>L28-#REF!</f>
        <v>#REF!</v>
      </c>
    </row>
    <row r="29" spans="1:19" ht="24">
      <c r="A29" s="265"/>
      <c r="B29" s="267"/>
      <c r="C29" s="9" t="s">
        <v>8</v>
      </c>
      <c r="D29" s="10">
        <f t="shared" si="2"/>
        <v>694683.1</v>
      </c>
      <c r="E29" s="10">
        <f t="shared" si="12"/>
        <v>300000</v>
      </c>
      <c r="F29" s="10">
        <f t="shared" si="12"/>
        <v>264683.09999999998</v>
      </c>
      <c r="G29" s="10">
        <f t="shared" si="12"/>
        <v>0</v>
      </c>
      <c r="H29" s="10">
        <f t="shared" si="12"/>
        <v>0</v>
      </c>
      <c r="I29" s="10">
        <f t="shared" si="14"/>
        <v>130000</v>
      </c>
      <c r="J29" s="10">
        <f t="shared" si="14"/>
        <v>0</v>
      </c>
      <c r="K29" s="10">
        <f t="shared" si="14"/>
        <v>0</v>
      </c>
      <c r="L29" s="15">
        <f t="shared" si="14"/>
        <v>0</v>
      </c>
      <c r="M29" s="10">
        <f t="shared" si="14"/>
        <v>0</v>
      </c>
      <c r="N29" s="10">
        <f t="shared" si="14"/>
        <v>0</v>
      </c>
      <c r="O29" s="10">
        <f t="shared" si="14"/>
        <v>0</v>
      </c>
      <c r="P29" s="12" t="e">
        <f>L29-#REF!</f>
        <v>#REF!</v>
      </c>
    </row>
    <row r="30" spans="1:19" ht="24">
      <c r="A30" s="265"/>
      <c r="B30" s="267"/>
      <c r="C30" s="9" t="s">
        <v>9</v>
      </c>
      <c r="D30" s="10">
        <f t="shared" si="2"/>
        <v>0</v>
      </c>
      <c r="E30" s="10">
        <f t="shared" si="12"/>
        <v>0</v>
      </c>
      <c r="F30" s="10">
        <f t="shared" si="12"/>
        <v>0</v>
      </c>
      <c r="G30" s="10">
        <f t="shared" si="12"/>
        <v>0</v>
      </c>
      <c r="H30" s="10">
        <f t="shared" si="12"/>
        <v>0</v>
      </c>
      <c r="I30" s="10">
        <f t="shared" si="14"/>
        <v>0</v>
      </c>
      <c r="J30" s="10">
        <f t="shared" si="14"/>
        <v>0</v>
      </c>
      <c r="K30" s="10">
        <f t="shared" si="14"/>
        <v>0</v>
      </c>
      <c r="L30" s="15">
        <f t="shared" si="14"/>
        <v>0</v>
      </c>
      <c r="M30" s="10">
        <f t="shared" si="14"/>
        <v>0</v>
      </c>
      <c r="N30" s="10">
        <f t="shared" si="14"/>
        <v>0</v>
      </c>
      <c r="O30" s="10">
        <f t="shared" si="14"/>
        <v>0</v>
      </c>
      <c r="P30" s="12" t="e">
        <f>L30-#REF!</f>
        <v>#REF!</v>
      </c>
    </row>
    <row r="31" spans="1:19" ht="36">
      <c r="A31" s="265"/>
      <c r="B31" s="267"/>
      <c r="C31" s="9" t="s">
        <v>10</v>
      </c>
      <c r="D31" s="10">
        <f t="shared" si="2"/>
        <v>0</v>
      </c>
      <c r="E31" s="10">
        <f t="shared" si="12"/>
        <v>0</v>
      </c>
      <c r="F31" s="10">
        <f t="shared" si="12"/>
        <v>0</v>
      </c>
      <c r="G31" s="10">
        <f t="shared" si="12"/>
        <v>0</v>
      </c>
      <c r="H31" s="10">
        <f t="shared" si="12"/>
        <v>0</v>
      </c>
      <c r="I31" s="10">
        <f t="shared" si="14"/>
        <v>0</v>
      </c>
      <c r="J31" s="10">
        <f t="shared" si="14"/>
        <v>0</v>
      </c>
      <c r="K31" s="10">
        <f t="shared" si="14"/>
        <v>0</v>
      </c>
      <c r="L31" s="15">
        <f t="shared" si="14"/>
        <v>0</v>
      </c>
      <c r="M31" s="10">
        <f t="shared" si="14"/>
        <v>0</v>
      </c>
      <c r="N31" s="10">
        <f t="shared" si="14"/>
        <v>0</v>
      </c>
      <c r="O31" s="10">
        <f t="shared" si="14"/>
        <v>0</v>
      </c>
      <c r="P31" s="12" t="e">
        <f>L31-#REF!</f>
        <v>#REF!</v>
      </c>
    </row>
    <row r="32" spans="1:19" ht="72">
      <c r="A32" s="265"/>
      <c r="B32" s="267"/>
      <c r="C32" s="9" t="s">
        <v>11</v>
      </c>
      <c r="D32" s="10">
        <f t="shared" si="2"/>
        <v>0</v>
      </c>
      <c r="E32" s="10">
        <f t="shared" si="12"/>
        <v>0</v>
      </c>
      <c r="F32" s="10">
        <f t="shared" si="12"/>
        <v>0</v>
      </c>
      <c r="G32" s="10">
        <f t="shared" si="12"/>
        <v>0</v>
      </c>
      <c r="H32" s="10">
        <f t="shared" si="12"/>
        <v>0</v>
      </c>
      <c r="I32" s="10">
        <f t="shared" si="14"/>
        <v>0</v>
      </c>
      <c r="J32" s="10">
        <f t="shared" si="14"/>
        <v>0</v>
      </c>
      <c r="K32" s="10">
        <f t="shared" si="14"/>
        <v>0</v>
      </c>
      <c r="L32" s="15">
        <f t="shared" si="14"/>
        <v>0</v>
      </c>
      <c r="M32" s="10">
        <f t="shared" si="14"/>
        <v>0</v>
      </c>
      <c r="N32" s="10">
        <f t="shared" si="14"/>
        <v>0</v>
      </c>
      <c r="O32" s="10">
        <f t="shared" si="14"/>
        <v>0</v>
      </c>
      <c r="P32" s="12" t="e">
        <f>L32-#REF!</f>
        <v>#REF!</v>
      </c>
    </row>
    <row r="33" spans="1:16">
      <c r="A33" s="265"/>
      <c r="B33" s="266" t="s">
        <v>16</v>
      </c>
      <c r="C33" s="9" t="s">
        <v>6</v>
      </c>
      <c r="D33" s="10">
        <f t="shared" si="2"/>
        <v>320564.2</v>
      </c>
      <c r="E33" s="10">
        <f t="shared" ref="E33:O38" si="15">E298</f>
        <v>0</v>
      </c>
      <c r="F33" s="10">
        <f t="shared" si="15"/>
        <v>3535.8</v>
      </c>
      <c r="G33" s="10">
        <f t="shared" si="15"/>
        <v>13366.6</v>
      </c>
      <c r="H33" s="10">
        <f t="shared" si="15"/>
        <v>13625.7</v>
      </c>
      <c r="I33" s="10">
        <f t="shared" si="15"/>
        <v>20738.099999999999</v>
      </c>
      <c r="J33" s="10">
        <f t="shared" si="15"/>
        <v>38667.699999999997</v>
      </c>
      <c r="K33" s="10">
        <f>K298</f>
        <v>31377.5</v>
      </c>
      <c r="L33" s="15">
        <f t="shared" si="15"/>
        <v>64813.2</v>
      </c>
      <c r="M33" s="10">
        <f t="shared" si="15"/>
        <v>44813.2</v>
      </c>
      <c r="N33" s="10">
        <f t="shared" si="15"/>
        <v>44813.2</v>
      </c>
      <c r="O33" s="10">
        <f t="shared" si="15"/>
        <v>44813.2</v>
      </c>
      <c r="P33" s="12" t="e">
        <f>L33-#REF!</f>
        <v>#REF!</v>
      </c>
    </row>
    <row r="34" spans="1:16">
      <c r="A34" s="265"/>
      <c r="B34" s="266"/>
      <c r="C34" s="9" t="s">
        <v>7</v>
      </c>
      <c r="D34" s="10">
        <f t="shared" si="2"/>
        <v>252386.7</v>
      </c>
      <c r="E34" s="10">
        <f t="shared" si="15"/>
        <v>0</v>
      </c>
      <c r="F34" s="10">
        <f t="shared" si="15"/>
        <v>2353.9</v>
      </c>
      <c r="G34" s="10">
        <f t="shared" si="15"/>
        <v>7271</v>
      </c>
      <c r="H34" s="10">
        <f t="shared" si="15"/>
        <v>7525.7</v>
      </c>
      <c r="I34" s="10">
        <f t="shared" si="15"/>
        <v>14638.1</v>
      </c>
      <c r="J34" s="10">
        <f t="shared" si="15"/>
        <v>22567.7</v>
      </c>
      <c r="K34" s="10">
        <f t="shared" si="15"/>
        <v>23177.5</v>
      </c>
      <c r="L34" s="15">
        <f t="shared" si="15"/>
        <v>58713.2</v>
      </c>
      <c r="M34" s="10">
        <f t="shared" si="15"/>
        <v>38713.199999999997</v>
      </c>
      <c r="N34" s="10">
        <f t="shared" si="15"/>
        <v>38713.199999999997</v>
      </c>
      <c r="O34" s="10">
        <f t="shared" si="15"/>
        <v>38713.199999999997</v>
      </c>
      <c r="P34" s="12" t="e">
        <f>L34-#REF!</f>
        <v>#REF!</v>
      </c>
    </row>
    <row r="35" spans="1:16" ht="24">
      <c r="A35" s="265"/>
      <c r="B35" s="266"/>
      <c r="C35" s="9" t="s">
        <v>8</v>
      </c>
      <c r="D35" s="10">
        <f t="shared" si="2"/>
        <v>0</v>
      </c>
      <c r="E35" s="10">
        <f t="shared" si="15"/>
        <v>0</v>
      </c>
      <c r="F35" s="10">
        <f t="shared" si="15"/>
        <v>0</v>
      </c>
      <c r="G35" s="10">
        <f t="shared" si="15"/>
        <v>0</v>
      </c>
      <c r="H35" s="10">
        <f t="shared" si="15"/>
        <v>0</v>
      </c>
      <c r="I35" s="10">
        <f t="shared" si="15"/>
        <v>0</v>
      </c>
      <c r="J35" s="10">
        <f t="shared" si="15"/>
        <v>0</v>
      </c>
      <c r="K35" s="10">
        <f t="shared" si="15"/>
        <v>0</v>
      </c>
      <c r="L35" s="15">
        <f t="shared" si="15"/>
        <v>0</v>
      </c>
      <c r="M35" s="10">
        <f t="shared" si="15"/>
        <v>0</v>
      </c>
      <c r="N35" s="10">
        <f t="shared" si="15"/>
        <v>0</v>
      </c>
      <c r="O35" s="10">
        <f t="shared" si="15"/>
        <v>0</v>
      </c>
      <c r="P35" s="12" t="e">
        <f>L35-#REF!</f>
        <v>#REF!</v>
      </c>
    </row>
    <row r="36" spans="1:16" ht="24">
      <c r="A36" s="265"/>
      <c r="B36" s="266"/>
      <c r="C36" s="9" t="s">
        <v>9</v>
      </c>
      <c r="D36" s="10">
        <f t="shared" si="2"/>
        <v>0</v>
      </c>
      <c r="E36" s="10">
        <f t="shared" si="15"/>
        <v>0</v>
      </c>
      <c r="F36" s="10">
        <f t="shared" si="15"/>
        <v>0</v>
      </c>
      <c r="G36" s="10">
        <f t="shared" si="15"/>
        <v>0</v>
      </c>
      <c r="H36" s="10">
        <f t="shared" si="15"/>
        <v>0</v>
      </c>
      <c r="I36" s="10">
        <f t="shared" si="15"/>
        <v>0</v>
      </c>
      <c r="J36" s="10">
        <f t="shared" si="15"/>
        <v>0</v>
      </c>
      <c r="K36" s="10">
        <f t="shared" si="15"/>
        <v>0</v>
      </c>
      <c r="L36" s="15">
        <f t="shared" si="15"/>
        <v>0</v>
      </c>
      <c r="M36" s="10">
        <f t="shared" si="15"/>
        <v>0</v>
      </c>
      <c r="N36" s="10">
        <f t="shared" si="15"/>
        <v>0</v>
      </c>
      <c r="O36" s="10">
        <f t="shared" si="15"/>
        <v>0</v>
      </c>
      <c r="P36" s="12" t="e">
        <f>L36-#REF!</f>
        <v>#REF!</v>
      </c>
    </row>
    <row r="37" spans="1:16" ht="36">
      <c r="A37" s="265"/>
      <c r="B37" s="266"/>
      <c r="C37" s="9" t="s">
        <v>10</v>
      </c>
      <c r="D37" s="10">
        <f t="shared" si="2"/>
        <v>58177.5</v>
      </c>
      <c r="E37" s="10">
        <f t="shared" si="15"/>
        <v>0</v>
      </c>
      <c r="F37" s="10">
        <f t="shared" si="15"/>
        <v>1181.9000000000001</v>
      </c>
      <c r="G37" s="10">
        <f t="shared" si="15"/>
        <v>6095.6</v>
      </c>
      <c r="H37" s="10">
        <f t="shared" si="15"/>
        <v>6100</v>
      </c>
      <c r="I37" s="10">
        <f t="shared" si="15"/>
        <v>6100</v>
      </c>
      <c r="J37" s="10">
        <f t="shared" si="15"/>
        <v>6100</v>
      </c>
      <c r="K37" s="10">
        <f t="shared" si="15"/>
        <v>8200</v>
      </c>
      <c r="L37" s="15">
        <f t="shared" si="15"/>
        <v>6100</v>
      </c>
      <c r="M37" s="10">
        <f t="shared" si="15"/>
        <v>6100</v>
      </c>
      <c r="N37" s="10">
        <f t="shared" si="15"/>
        <v>6100</v>
      </c>
      <c r="O37" s="10">
        <f t="shared" si="15"/>
        <v>6100</v>
      </c>
      <c r="P37" s="12" t="e">
        <f>L37-#REF!</f>
        <v>#REF!</v>
      </c>
    </row>
    <row r="38" spans="1:16" ht="72">
      <c r="A38" s="265"/>
      <c r="B38" s="266"/>
      <c r="C38" s="9" t="s">
        <v>11</v>
      </c>
      <c r="D38" s="10">
        <f t="shared" si="2"/>
        <v>10000</v>
      </c>
      <c r="E38" s="10">
        <f t="shared" si="15"/>
        <v>0</v>
      </c>
      <c r="F38" s="10">
        <f t="shared" si="15"/>
        <v>0</v>
      </c>
      <c r="G38" s="10">
        <f t="shared" si="15"/>
        <v>0</v>
      </c>
      <c r="H38" s="10">
        <f t="shared" si="15"/>
        <v>0</v>
      </c>
      <c r="I38" s="10">
        <f t="shared" si="15"/>
        <v>0</v>
      </c>
      <c r="J38" s="10">
        <f t="shared" si="15"/>
        <v>10000</v>
      </c>
      <c r="K38" s="10">
        <f t="shared" si="15"/>
        <v>0</v>
      </c>
      <c r="L38" s="15">
        <f t="shared" si="15"/>
        <v>0</v>
      </c>
      <c r="M38" s="10">
        <f t="shared" si="15"/>
        <v>0</v>
      </c>
      <c r="N38" s="10">
        <f t="shared" si="15"/>
        <v>0</v>
      </c>
      <c r="O38" s="10">
        <f t="shared" si="15"/>
        <v>0</v>
      </c>
      <c r="P38" s="12" t="e">
        <f>L38-#REF!</f>
        <v>#REF!</v>
      </c>
    </row>
    <row r="39" spans="1:16">
      <c r="A39" s="265"/>
      <c r="B39" s="266" t="s">
        <v>17</v>
      </c>
      <c r="C39" s="9" t="s">
        <v>6</v>
      </c>
      <c r="D39" s="10">
        <f t="shared" si="2"/>
        <v>2020339.7000000002</v>
      </c>
      <c r="E39" s="10">
        <f t="shared" ref="E39:O44" si="16">E517</f>
        <v>0</v>
      </c>
      <c r="F39" s="10">
        <f t="shared" si="16"/>
        <v>0</v>
      </c>
      <c r="G39" s="10">
        <f t="shared" si="16"/>
        <v>0</v>
      </c>
      <c r="H39" s="10">
        <f t="shared" si="16"/>
        <v>0</v>
      </c>
      <c r="I39" s="10">
        <f t="shared" si="16"/>
        <v>0</v>
      </c>
      <c r="J39" s="10">
        <f t="shared" si="16"/>
        <v>56958.5</v>
      </c>
      <c r="K39" s="10">
        <f t="shared" si="16"/>
        <v>252271.30000000002</v>
      </c>
      <c r="L39" s="15">
        <f t="shared" si="16"/>
        <v>840493.8</v>
      </c>
      <c r="M39" s="10">
        <f t="shared" si="16"/>
        <v>870616.1</v>
      </c>
      <c r="N39" s="10">
        <f t="shared" si="16"/>
        <v>0</v>
      </c>
      <c r="O39" s="10">
        <f t="shared" si="16"/>
        <v>0</v>
      </c>
      <c r="P39" s="12" t="e">
        <f>L39-#REF!</f>
        <v>#REF!</v>
      </c>
    </row>
    <row r="40" spans="1:16">
      <c r="A40" s="265"/>
      <c r="B40" s="266"/>
      <c r="C40" s="9" t="s">
        <v>7</v>
      </c>
      <c r="D40" s="10">
        <f t="shared" si="2"/>
        <v>499253.69999999995</v>
      </c>
      <c r="E40" s="10">
        <f t="shared" si="16"/>
        <v>0</v>
      </c>
      <c r="F40" s="10">
        <f t="shared" si="16"/>
        <v>0</v>
      </c>
      <c r="G40" s="10">
        <f t="shared" si="16"/>
        <v>0</v>
      </c>
      <c r="H40" s="10">
        <f t="shared" si="16"/>
        <v>0</v>
      </c>
      <c r="I40" s="10">
        <f t="shared" si="16"/>
        <v>0</v>
      </c>
      <c r="J40" s="10">
        <f t="shared" si="16"/>
        <v>13005.5</v>
      </c>
      <c r="K40" s="10">
        <f t="shared" si="16"/>
        <v>62950.299999999996</v>
      </c>
      <c r="L40" s="15">
        <f>L518</f>
        <v>306493.8</v>
      </c>
      <c r="M40" s="10">
        <f t="shared" si="16"/>
        <v>116804.1</v>
      </c>
      <c r="N40" s="10">
        <f t="shared" si="16"/>
        <v>0</v>
      </c>
      <c r="O40" s="10">
        <f t="shared" si="16"/>
        <v>0</v>
      </c>
      <c r="P40" s="12" t="e">
        <f>L40-#REF!</f>
        <v>#REF!</v>
      </c>
    </row>
    <row r="41" spans="1:16" ht="24">
      <c r="A41" s="265"/>
      <c r="B41" s="266"/>
      <c r="C41" s="9" t="s">
        <v>8</v>
      </c>
      <c r="D41" s="10">
        <f t="shared" si="2"/>
        <v>1477133</v>
      </c>
      <c r="E41" s="10">
        <f t="shared" si="16"/>
        <v>0</v>
      </c>
      <c r="F41" s="10">
        <f t="shared" si="16"/>
        <v>0</v>
      </c>
      <c r="G41" s="10">
        <f t="shared" si="16"/>
        <v>0</v>
      </c>
      <c r="H41" s="10">
        <f t="shared" si="16"/>
        <v>0</v>
      </c>
      <c r="I41" s="10">
        <f t="shared" si="16"/>
        <v>0</v>
      </c>
      <c r="J41" s="10">
        <f t="shared" si="16"/>
        <v>0</v>
      </c>
      <c r="K41" s="10">
        <f t="shared" si="16"/>
        <v>189321</v>
      </c>
      <c r="L41" s="15">
        <f t="shared" si="16"/>
        <v>534000</v>
      </c>
      <c r="M41" s="10">
        <f t="shared" si="16"/>
        <v>753812</v>
      </c>
      <c r="N41" s="10">
        <f t="shared" si="16"/>
        <v>0</v>
      </c>
      <c r="O41" s="10">
        <f t="shared" si="16"/>
        <v>0</v>
      </c>
      <c r="P41" s="12" t="e">
        <f>L41-#REF!</f>
        <v>#REF!</v>
      </c>
    </row>
    <row r="42" spans="1:16" ht="24">
      <c r="A42" s="265"/>
      <c r="B42" s="266"/>
      <c r="C42" s="9" t="s">
        <v>9</v>
      </c>
      <c r="D42" s="10">
        <f t="shared" si="2"/>
        <v>0</v>
      </c>
      <c r="E42" s="10">
        <f t="shared" si="16"/>
        <v>0</v>
      </c>
      <c r="F42" s="10">
        <f t="shared" si="16"/>
        <v>0</v>
      </c>
      <c r="G42" s="10">
        <f t="shared" si="16"/>
        <v>0</v>
      </c>
      <c r="H42" s="10">
        <f t="shared" si="16"/>
        <v>0</v>
      </c>
      <c r="I42" s="10">
        <f t="shared" si="16"/>
        <v>0</v>
      </c>
      <c r="J42" s="10">
        <f t="shared" si="16"/>
        <v>0</v>
      </c>
      <c r="K42" s="10">
        <f t="shared" si="16"/>
        <v>0</v>
      </c>
      <c r="L42" s="15">
        <f t="shared" si="16"/>
        <v>0</v>
      </c>
      <c r="M42" s="10">
        <f t="shared" si="16"/>
        <v>0</v>
      </c>
      <c r="N42" s="10">
        <f t="shared" si="16"/>
        <v>0</v>
      </c>
      <c r="O42" s="10">
        <f t="shared" si="16"/>
        <v>0</v>
      </c>
      <c r="P42" s="12" t="e">
        <f>L42-#REF!</f>
        <v>#REF!</v>
      </c>
    </row>
    <row r="43" spans="1:16" ht="36">
      <c r="A43" s="265"/>
      <c r="B43" s="266"/>
      <c r="C43" s="9" t="s">
        <v>10</v>
      </c>
      <c r="D43" s="10">
        <f t="shared" si="2"/>
        <v>0</v>
      </c>
      <c r="E43" s="10">
        <f t="shared" si="16"/>
        <v>0</v>
      </c>
      <c r="F43" s="10">
        <f t="shared" si="16"/>
        <v>0</v>
      </c>
      <c r="G43" s="10">
        <f t="shared" si="16"/>
        <v>0</v>
      </c>
      <c r="H43" s="10">
        <f t="shared" si="16"/>
        <v>0</v>
      </c>
      <c r="I43" s="10">
        <f t="shared" si="16"/>
        <v>0</v>
      </c>
      <c r="J43" s="10">
        <f t="shared" si="16"/>
        <v>0</v>
      </c>
      <c r="K43" s="10">
        <f t="shared" si="16"/>
        <v>0</v>
      </c>
      <c r="L43" s="15">
        <f t="shared" si="16"/>
        <v>0</v>
      </c>
      <c r="M43" s="10">
        <f t="shared" si="16"/>
        <v>0</v>
      </c>
      <c r="N43" s="10">
        <f t="shared" si="16"/>
        <v>0</v>
      </c>
      <c r="O43" s="10">
        <f t="shared" si="16"/>
        <v>0</v>
      </c>
      <c r="P43" s="12" t="e">
        <f>L43-#REF!</f>
        <v>#REF!</v>
      </c>
    </row>
    <row r="44" spans="1:16" ht="72">
      <c r="A44" s="265"/>
      <c r="B44" s="266"/>
      <c r="C44" s="9" t="s">
        <v>11</v>
      </c>
      <c r="D44" s="10">
        <f t="shared" si="2"/>
        <v>43953</v>
      </c>
      <c r="E44" s="10">
        <f t="shared" si="16"/>
        <v>0</v>
      </c>
      <c r="F44" s="10">
        <f t="shared" si="16"/>
        <v>0</v>
      </c>
      <c r="G44" s="10">
        <f t="shared" si="16"/>
        <v>0</v>
      </c>
      <c r="H44" s="10">
        <f t="shared" si="16"/>
        <v>0</v>
      </c>
      <c r="I44" s="10">
        <f t="shared" si="16"/>
        <v>0</v>
      </c>
      <c r="J44" s="10">
        <f t="shared" si="16"/>
        <v>43953</v>
      </c>
      <c r="K44" s="10">
        <f t="shared" si="16"/>
        <v>0</v>
      </c>
      <c r="L44" s="15">
        <f t="shared" si="16"/>
        <v>0</v>
      </c>
      <c r="M44" s="10">
        <f t="shared" si="16"/>
        <v>0</v>
      </c>
      <c r="N44" s="10">
        <f t="shared" si="16"/>
        <v>0</v>
      </c>
      <c r="O44" s="10">
        <f t="shared" si="16"/>
        <v>0</v>
      </c>
      <c r="P44" s="12" t="e">
        <f>L44-#REF!</f>
        <v>#REF!</v>
      </c>
    </row>
    <row r="45" spans="1:16" ht="15.75" customHeight="1">
      <c r="A45" s="265"/>
      <c r="B45" s="266" t="s">
        <v>18</v>
      </c>
      <c r="C45" s="9" t="s">
        <v>6</v>
      </c>
      <c r="D45" s="10">
        <f t="shared" si="2"/>
        <v>1927.3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5">
        <f>L940</f>
        <v>1927.3</v>
      </c>
      <c r="M45" s="10">
        <f>M940</f>
        <v>0</v>
      </c>
      <c r="N45" s="10">
        <f>N940</f>
        <v>0</v>
      </c>
      <c r="O45" s="10">
        <f>O940</f>
        <v>0</v>
      </c>
      <c r="P45" s="12" t="e">
        <f>L45-#REF!</f>
        <v>#REF!</v>
      </c>
    </row>
    <row r="46" spans="1:16">
      <c r="A46" s="265"/>
      <c r="B46" s="266"/>
      <c r="C46" s="9" t="s">
        <v>7</v>
      </c>
      <c r="D46" s="10">
        <f t="shared" si="2"/>
        <v>212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5">
        <f t="shared" ref="L46:O50" si="17">L941</f>
        <v>212</v>
      </c>
      <c r="M46" s="10">
        <f t="shared" si="17"/>
        <v>0</v>
      </c>
      <c r="N46" s="10">
        <f t="shared" si="17"/>
        <v>0</v>
      </c>
      <c r="O46" s="10">
        <f t="shared" si="17"/>
        <v>0</v>
      </c>
      <c r="P46" s="12" t="e">
        <f>L46-#REF!</f>
        <v>#REF!</v>
      </c>
    </row>
    <row r="47" spans="1:16" ht="24">
      <c r="A47" s="265"/>
      <c r="B47" s="266"/>
      <c r="C47" s="9" t="s">
        <v>8</v>
      </c>
      <c r="D47" s="10">
        <f t="shared" si="2"/>
        <v>1715.3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5">
        <f t="shared" si="17"/>
        <v>1715.3</v>
      </c>
      <c r="M47" s="10">
        <f t="shared" si="17"/>
        <v>0</v>
      </c>
      <c r="N47" s="10">
        <f t="shared" si="17"/>
        <v>0</v>
      </c>
      <c r="O47" s="10">
        <f t="shared" si="17"/>
        <v>0</v>
      </c>
      <c r="P47" s="12" t="e">
        <f>L47-#REF!</f>
        <v>#REF!</v>
      </c>
    </row>
    <row r="48" spans="1:16" ht="24">
      <c r="A48" s="265"/>
      <c r="B48" s="266"/>
      <c r="C48" s="9" t="s">
        <v>9</v>
      </c>
      <c r="D48" s="10">
        <f t="shared" si="2"/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5">
        <f t="shared" si="17"/>
        <v>0</v>
      </c>
      <c r="M48" s="10">
        <f t="shared" si="17"/>
        <v>0</v>
      </c>
      <c r="N48" s="10">
        <f t="shared" si="17"/>
        <v>0</v>
      </c>
      <c r="O48" s="10">
        <f t="shared" si="17"/>
        <v>0</v>
      </c>
      <c r="P48" s="12" t="e">
        <f>L48-#REF!</f>
        <v>#REF!</v>
      </c>
    </row>
    <row r="49" spans="1:16" ht="36">
      <c r="A49" s="265"/>
      <c r="B49" s="266"/>
      <c r="C49" s="9" t="s">
        <v>10</v>
      </c>
      <c r="D49" s="10">
        <f t="shared" si="2"/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5">
        <f t="shared" si="17"/>
        <v>0</v>
      </c>
      <c r="M49" s="10">
        <f t="shared" si="17"/>
        <v>0</v>
      </c>
      <c r="N49" s="10">
        <f t="shared" si="17"/>
        <v>0</v>
      </c>
      <c r="O49" s="10">
        <f t="shared" si="17"/>
        <v>0</v>
      </c>
      <c r="P49" s="12" t="e">
        <f>L49-#REF!</f>
        <v>#REF!</v>
      </c>
    </row>
    <row r="50" spans="1:16" ht="72">
      <c r="A50" s="265"/>
      <c r="B50" s="266"/>
      <c r="C50" s="9" t="s">
        <v>11</v>
      </c>
      <c r="D50" s="10">
        <f t="shared" si="2"/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5">
        <f t="shared" si="17"/>
        <v>0</v>
      </c>
      <c r="M50" s="10">
        <f t="shared" si="17"/>
        <v>0</v>
      </c>
      <c r="N50" s="10">
        <f t="shared" si="17"/>
        <v>0</v>
      </c>
      <c r="O50" s="10">
        <f t="shared" si="17"/>
        <v>0</v>
      </c>
      <c r="P50" s="12" t="e">
        <f>L50-#REF!</f>
        <v>#REF!</v>
      </c>
    </row>
    <row r="51" spans="1:16">
      <c r="A51" s="268" t="s">
        <v>19</v>
      </c>
      <c r="B51" s="266"/>
      <c r="C51" s="9" t="s">
        <v>6</v>
      </c>
      <c r="D51" s="10">
        <f t="shared" si="2"/>
        <v>3074896.6</v>
      </c>
      <c r="E51" s="10">
        <f t="shared" ref="E51:O56" si="18">E57+E63+E69+E75+E81</f>
        <v>1003594.2</v>
      </c>
      <c r="F51" s="10">
        <f t="shared" si="18"/>
        <v>92934.2</v>
      </c>
      <c r="G51" s="10">
        <f t="shared" si="18"/>
        <v>94181.400000000009</v>
      </c>
      <c r="H51" s="10">
        <f t="shared" si="18"/>
        <v>103736.2</v>
      </c>
      <c r="I51" s="10">
        <f t="shared" si="18"/>
        <v>169506.2</v>
      </c>
      <c r="J51" s="10">
        <f t="shared" si="18"/>
        <v>235463.3</v>
      </c>
      <c r="K51" s="10">
        <f t="shared" si="18"/>
        <v>220908.60000000003</v>
      </c>
      <c r="L51" s="15">
        <f t="shared" si="18"/>
        <v>327230.40000000002</v>
      </c>
      <c r="M51" s="10">
        <f t="shared" si="18"/>
        <v>274467.20000000001</v>
      </c>
      <c r="N51" s="10">
        <f t="shared" si="18"/>
        <v>275867.90000000002</v>
      </c>
      <c r="O51" s="10">
        <f t="shared" si="18"/>
        <v>277007</v>
      </c>
      <c r="P51" s="12" t="e">
        <f>L51-#REF!</f>
        <v>#REF!</v>
      </c>
    </row>
    <row r="52" spans="1:16">
      <c r="A52" s="268"/>
      <c r="B52" s="266"/>
      <c r="C52" s="9" t="s">
        <v>7</v>
      </c>
      <c r="D52" s="10">
        <f t="shared" si="2"/>
        <v>1519480.0000000002</v>
      </c>
      <c r="E52" s="10">
        <f t="shared" si="18"/>
        <v>75475.199999999997</v>
      </c>
      <c r="F52" s="10">
        <f t="shared" si="18"/>
        <v>81558.7</v>
      </c>
      <c r="G52" s="10">
        <f t="shared" si="18"/>
        <v>84020.800000000003</v>
      </c>
      <c r="H52" s="10">
        <f t="shared" si="18"/>
        <v>86216.2</v>
      </c>
      <c r="I52" s="10">
        <f t="shared" si="18"/>
        <v>108424.6</v>
      </c>
      <c r="J52" s="10">
        <f t="shared" si="18"/>
        <v>159758.5</v>
      </c>
      <c r="K52" s="10">
        <f t="shared" si="18"/>
        <v>151943.20000000001</v>
      </c>
      <c r="L52" s="15">
        <f t="shared" si="18"/>
        <v>209785</v>
      </c>
      <c r="M52" s="10">
        <f t="shared" si="18"/>
        <v>187432.6</v>
      </c>
      <c r="N52" s="10">
        <f t="shared" si="18"/>
        <v>187432.6</v>
      </c>
      <c r="O52" s="10">
        <f t="shared" si="18"/>
        <v>187432.6</v>
      </c>
      <c r="P52" s="12" t="e">
        <f>L52-#REF!</f>
        <v>#REF!</v>
      </c>
    </row>
    <row r="53" spans="1:16" ht="24">
      <c r="A53" s="268"/>
      <c r="B53" s="266"/>
      <c r="C53" s="9" t="s">
        <v>8</v>
      </c>
      <c r="D53" s="10">
        <f t="shared" si="2"/>
        <v>0</v>
      </c>
      <c r="E53" s="10">
        <f t="shared" si="18"/>
        <v>0</v>
      </c>
      <c r="F53" s="10">
        <f t="shared" si="18"/>
        <v>0</v>
      </c>
      <c r="G53" s="10">
        <f t="shared" si="18"/>
        <v>0</v>
      </c>
      <c r="H53" s="10">
        <f t="shared" si="18"/>
        <v>0</v>
      </c>
      <c r="I53" s="10">
        <f t="shared" si="18"/>
        <v>0</v>
      </c>
      <c r="J53" s="10">
        <f t="shared" si="18"/>
        <v>0</v>
      </c>
      <c r="K53" s="10">
        <f t="shared" si="18"/>
        <v>0</v>
      </c>
      <c r="L53" s="15">
        <f t="shared" si="18"/>
        <v>0</v>
      </c>
      <c r="M53" s="10">
        <f t="shared" si="18"/>
        <v>0</v>
      </c>
      <c r="N53" s="10">
        <f t="shared" si="18"/>
        <v>0</v>
      </c>
      <c r="O53" s="10">
        <f t="shared" si="18"/>
        <v>0</v>
      </c>
      <c r="P53" s="12" t="e">
        <f>L53-#REF!</f>
        <v>#REF!</v>
      </c>
    </row>
    <row r="54" spans="1:16" ht="24">
      <c r="A54" s="268"/>
      <c r="B54" s="266"/>
      <c r="C54" s="9" t="s">
        <v>9</v>
      </c>
      <c r="D54" s="10">
        <f t="shared" si="2"/>
        <v>1388332.1</v>
      </c>
      <c r="E54" s="10">
        <f t="shared" si="18"/>
        <v>918319</v>
      </c>
      <c r="F54" s="10">
        <f t="shared" si="18"/>
        <v>1134.5</v>
      </c>
      <c r="G54" s="10">
        <f t="shared" si="18"/>
        <v>1359</v>
      </c>
      <c r="H54" s="10">
        <f t="shared" si="18"/>
        <v>7744.9</v>
      </c>
      <c r="I54" s="10">
        <f t="shared" si="18"/>
        <v>48853.3</v>
      </c>
      <c r="J54" s="10">
        <f t="shared" si="18"/>
        <v>55947.8</v>
      </c>
      <c r="K54" s="10">
        <f t="shared" si="18"/>
        <v>57638.7</v>
      </c>
      <c r="L54" s="15">
        <f t="shared" si="18"/>
        <v>97688.4</v>
      </c>
      <c r="M54" s="10">
        <f t="shared" si="18"/>
        <v>66289.8</v>
      </c>
      <c r="N54" s="10">
        <f t="shared" si="18"/>
        <v>66653.3</v>
      </c>
      <c r="O54" s="10">
        <f t="shared" si="18"/>
        <v>66703.399999999994</v>
      </c>
      <c r="P54" s="12" t="e">
        <f>L54-#REF!</f>
        <v>#REF!</v>
      </c>
    </row>
    <row r="55" spans="1:16" ht="36">
      <c r="A55" s="268"/>
      <c r="B55" s="266"/>
      <c r="C55" s="9" t="s">
        <v>10</v>
      </c>
      <c r="D55" s="10">
        <f t="shared" si="2"/>
        <v>167084.5</v>
      </c>
      <c r="E55" s="10">
        <f t="shared" si="18"/>
        <v>9800</v>
      </c>
      <c r="F55" s="10">
        <f t="shared" si="18"/>
        <v>10241</v>
      </c>
      <c r="G55" s="10">
        <f t="shared" si="18"/>
        <v>8801.6</v>
      </c>
      <c r="H55" s="10">
        <f t="shared" si="18"/>
        <v>9775.1</v>
      </c>
      <c r="I55" s="10">
        <f t="shared" si="18"/>
        <v>12228.3</v>
      </c>
      <c r="J55" s="10">
        <f t="shared" si="18"/>
        <v>19757</v>
      </c>
      <c r="K55" s="10">
        <f t="shared" si="18"/>
        <v>11326.7</v>
      </c>
      <c r="L55" s="15">
        <f t="shared" si="18"/>
        <v>19757</v>
      </c>
      <c r="M55" s="10">
        <f t="shared" si="18"/>
        <v>20744.8</v>
      </c>
      <c r="N55" s="10">
        <f t="shared" si="18"/>
        <v>21782</v>
      </c>
      <c r="O55" s="10">
        <f t="shared" si="18"/>
        <v>22871</v>
      </c>
      <c r="P55" s="12" t="e">
        <f>L55-#REF!</f>
        <v>#REF!</v>
      </c>
    </row>
    <row r="56" spans="1:16" hidden="1">
      <c r="A56" s="11"/>
      <c r="B56" s="9"/>
      <c r="C56" s="9"/>
      <c r="D56" s="10">
        <f t="shared" si="2"/>
        <v>0</v>
      </c>
      <c r="E56" s="10">
        <f t="shared" si="18"/>
        <v>0</v>
      </c>
      <c r="F56" s="10">
        <f t="shared" si="18"/>
        <v>0</v>
      </c>
      <c r="G56" s="10">
        <f t="shared" si="18"/>
        <v>0</v>
      </c>
      <c r="H56" s="10">
        <f t="shared" si="18"/>
        <v>0</v>
      </c>
      <c r="I56" s="10">
        <f t="shared" si="18"/>
        <v>0</v>
      </c>
      <c r="J56" s="10">
        <f t="shared" si="18"/>
        <v>0</v>
      </c>
      <c r="K56" s="10">
        <f t="shared" si="18"/>
        <v>0</v>
      </c>
      <c r="L56" s="15">
        <f t="shared" si="18"/>
        <v>0</v>
      </c>
      <c r="M56" s="10">
        <f t="shared" si="18"/>
        <v>0</v>
      </c>
      <c r="N56" s="10">
        <f t="shared" si="18"/>
        <v>0</v>
      </c>
      <c r="O56" s="10">
        <f t="shared" si="18"/>
        <v>0</v>
      </c>
      <c r="P56" s="12" t="e">
        <f>L56-#REF!</f>
        <v>#REF!</v>
      </c>
    </row>
    <row r="57" spans="1:16">
      <c r="A57" s="266" t="s">
        <v>20</v>
      </c>
      <c r="B57" s="266" t="s">
        <v>21</v>
      </c>
      <c r="C57" s="9" t="s">
        <v>6</v>
      </c>
      <c r="D57" s="10">
        <f t="shared" si="2"/>
        <v>3024733.8000000003</v>
      </c>
      <c r="E57" s="10">
        <v>997386.1</v>
      </c>
      <c r="F57" s="10">
        <v>91082.2</v>
      </c>
      <c r="G57" s="10">
        <v>92311.1</v>
      </c>
      <c r="H57" s="10">
        <v>102111.5</v>
      </c>
      <c r="I57" s="10">
        <v>165806.20000000001</v>
      </c>
      <c r="J57" s="10">
        <v>229798.3</v>
      </c>
      <c r="K57" s="10">
        <f>K58+K59+K60+K61+K62</f>
        <v>218265.90000000002</v>
      </c>
      <c r="L57" s="15">
        <f>L58+L59+L60+L61+L62</f>
        <v>320580.40000000002</v>
      </c>
      <c r="M57" s="10">
        <f>M58+M59+M60+M61+M62</f>
        <v>267817.2</v>
      </c>
      <c r="N57" s="10">
        <f>N58+N59+N60+N61+N62</f>
        <v>269217.90000000002</v>
      </c>
      <c r="O57" s="10">
        <f>O58+O59+O60+O61+O62</f>
        <v>270357</v>
      </c>
      <c r="P57" s="12" t="e">
        <f>L57-#REF!</f>
        <v>#REF!</v>
      </c>
    </row>
    <row r="58" spans="1:16">
      <c r="A58" s="266"/>
      <c r="B58" s="266"/>
      <c r="C58" s="9" t="s">
        <v>7</v>
      </c>
      <c r="D58" s="10">
        <f t="shared" si="2"/>
        <v>1469317.2000000002</v>
      </c>
      <c r="E58" s="10">
        <v>69267.100000000006</v>
      </c>
      <c r="F58" s="10">
        <v>79706.7</v>
      </c>
      <c r="G58" s="10">
        <v>82150.5</v>
      </c>
      <c r="H58" s="10">
        <v>84591.5</v>
      </c>
      <c r="I58" s="10">
        <v>104724.6</v>
      </c>
      <c r="J58" s="10">
        <v>154093.5</v>
      </c>
      <c r="K58" s="10">
        <v>149300.5</v>
      </c>
      <c r="L58" s="15">
        <v>203135</v>
      </c>
      <c r="M58" s="10">
        <f>180782.6</f>
        <v>180782.6</v>
      </c>
      <c r="N58" s="10">
        <f>180782.6</f>
        <v>180782.6</v>
      </c>
      <c r="O58" s="10">
        <v>180782.6</v>
      </c>
      <c r="P58" s="12" t="e">
        <f>L58-#REF!</f>
        <v>#REF!</v>
      </c>
    </row>
    <row r="59" spans="1:16" ht="24">
      <c r="A59" s="266"/>
      <c r="B59" s="266"/>
      <c r="C59" s="9" t="s">
        <v>8</v>
      </c>
      <c r="D59" s="10">
        <f t="shared" si="2"/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5">
        <v>0</v>
      </c>
      <c r="M59" s="10">
        <v>0</v>
      </c>
      <c r="N59" s="10">
        <v>0</v>
      </c>
      <c r="O59" s="10">
        <v>0</v>
      </c>
      <c r="P59" s="12" t="e">
        <f>L59-#REF!</f>
        <v>#REF!</v>
      </c>
    </row>
    <row r="60" spans="1:16" ht="24">
      <c r="A60" s="266"/>
      <c r="B60" s="266"/>
      <c r="C60" s="9" t="s">
        <v>9</v>
      </c>
      <c r="D60" s="10">
        <f t="shared" si="2"/>
        <v>1388332.1</v>
      </c>
      <c r="E60" s="10">
        <v>918319</v>
      </c>
      <c r="F60" s="10">
        <v>1134.5</v>
      </c>
      <c r="G60" s="10">
        <v>1359</v>
      </c>
      <c r="H60" s="10">
        <v>7744.9</v>
      </c>
      <c r="I60" s="10">
        <v>48853.3</v>
      </c>
      <c r="J60" s="10">
        <v>55947.8</v>
      </c>
      <c r="K60" s="10">
        <v>57638.7</v>
      </c>
      <c r="L60" s="15">
        <v>97688.4</v>
      </c>
      <c r="M60" s="10">
        <v>66289.8</v>
      </c>
      <c r="N60" s="10">
        <v>66653.3</v>
      </c>
      <c r="O60" s="10">
        <v>66703.399999999994</v>
      </c>
      <c r="P60" s="12" t="e">
        <f>L60-#REF!</f>
        <v>#REF!</v>
      </c>
    </row>
    <row r="61" spans="1:16" ht="36">
      <c r="A61" s="266"/>
      <c r="B61" s="266"/>
      <c r="C61" s="9" t="s">
        <v>10</v>
      </c>
      <c r="D61" s="10">
        <f t="shared" si="2"/>
        <v>167084.5</v>
      </c>
      <c r="E61" s="10">
        <v>9800</v>
      </c>
      <c r="F61" s="10">
        <v>10241</v>
      </c>
      <c r="G61" s="10">
        <v>8801.6</v>
      </c>
      <c r="H61" s="10">
        <v>9775.1</v>
      </c>
      <c r="I61" s="10">
        <v>12228.3</v>
      </c>
      <c r="J61" s="10">
        <v>19757</v>
      </c>
      <c r="K61" s="10">
        <v>11326.7</v>
      </c>
      <c r="L61" s="15">
        <v>19757</v>
      </c>
      <c r="M61" s="10">
        <v>20744.8</v>
      </c>
      <c r="N61" s="10">
        <v>21782</v>
      </c>
      <c r="O61" s="10">
        <v>22871</v>
      </c>
      <c r="P61" s="12" t="e">
        <f>L61-#REF!</f>
        <v>#REF!</v>
      </c>
    </row>
    <row r="62" spans="1:16">
      <c r="A62" s="9"/>
      <c r="B62" s="9"/>
      <c r="C62" s="9"/>
      <c r="D62" s="10">
        <f t="shared" si="2"/>
        <v>0</v>
      </c>
      <c r="E62" s="10"/>
      <c r="F62" s="10"/>
      <c r="G62" s="10"/>
      <c r="H62" s="10"/>
      <c r="I62" s="10"/>
      <c r="J62" s="10"/>
      <c r="K62" s="10"/>
      <c r="L62" s="15"/>
      <c r="M62" s="10"/>
      <c r="N62" s="10"/>
      <c r="O62" s="10"/>
      <c r="P62" s="12" t="e">
        <f>L62-#REF!</f>
        <v>#REF!</v>
      </c>
    </row>
    <row r="63" spans="1:16">
      <c r="A63" s="266" t="s">
        <v>22</v>
      </c>
      <c r="B63" s="266" t="s">
        <v>13</v>
      </c>
      <c r="C63" s="9" t="s">
        <v>6</v>
      </c>
      <c r="D63" s="10">
        <f t="shared" si="2"/>
        <v>2697.4</v>
      </c>
      <c r="E63" s="10">
        <v>870</v>
      </c>
      <c r="F63" s="10">
        <v>120</v>
      </c>
      <c r="G63" s="10">
        <v>48.4</v>
      </c>
      <c r="H63" s="10">
        <v>0</v>
      </c>
      <c r="I63" s="10">
        <v>184</v>
      </c>
      <c r="J63" s="10">
        <v>250</v>
      </c>
      <c r="K63" s="10">
        <f>K64+K65+K66+K67+K68</f>
        <v>225</v>
      </c>
      <c r="L63" s="15">
        <f>L64+L65+L66+L67+L68</f>
        <v>250</v>
      </c>
      <c r="M63" s="10">
        <f>M64+M65+M66+M67+M68</f>
        <v>250</v>
      </c>
      <c r="N63" s="10">
        <f>N64+N65+N66+N67+N68</f>
        <v>250</v>
      </c>
      <c r="O63" s="10">
        <f>O64+O65+O66+O67+O68</f>
        <v>250</v>
      </c>
      <c r="P63" s="12" t="e">
        <f>L63-#REF!</f>
        <v>#REF!</v>
      </c>
    </row>
    <row r="64" spans="1:16">
      <c r="A64" s="266"/>
      <c r="B64" s="266"/>
      <c r="C64" s="9" t="s">
        <v>7</v>
      </c>
      <c r="D64" s="10">
        <f t="shared" si="2"/>
        <v>2697.4</v>
      </c>
      <c r="E64" s="10">
        <v>870</v>
      </c>
      <c r="F64" s="10">
        <v>120</v>
      </c>
      <c r="G64" s="10">
        <v>48.4</v>
      </c>
      <c r="H64" s="10">
        <v>0</v>
      </c>
      <c r="I64" s="10">
        <v>184</v>
      </c>
      <c r="J64" s="10">
        <v>250</v>
      </c>
      <c r="K64" s="10">
        <v>225</v>
      </c>
      <c r="L64" s="15">
        <v>250</v>
      </c>
      <c r="M64" s="10">
        <v>250</v>
      </c>
      <c r="N64" s="10">
        <v>250</v>
      </c>
      <c r="O64" s="10">
        <v>250</v>
      </c>
      <c r="P64" s="12" t="e">
        <f>L64-#REF!</f>
        <v>#REF!</v>
      </c>
    </row>
    <row r="65" spans="1:16" ht="24">
      <c r="A65" s="266"/>
      <c r="B65" s="266"/>
      <c r="C65" s="9" t="s">
        <v>8</v>
      </c>
      <c r="D65" s="10">
        <f t="shared" si="2"/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5">
        <v>0</v>
      </c>
      <c r="M65" s="10">
        <v>0</v>
      </c>
      <c r="N65" s="10">
        <v>0</v>
      </c>
      <c r="O65" s="10">
        <v>0</v>
      </c>
      <c r="P65" s="12" t="e">
        <f>L65-#REF!</f>
        <v>#REF!</v>
      </c>
    </row>
    <row r="66" spans="1:16" ht="24">
      <c r="A66" s="266"/>
      <c r="B66" s="266"/>
      <c r="C66" s="9" t="s">
        <v>9</v>
      </c>
      <c r="D66" s="10">
        <f t="shared" si="2"/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5">
        <v>0</v>
      </c>
      <c r="M66" s="10">
        <v>0</v>
      </c>
      <c r="N66" s="10">
        <v>0</v>
      </c>
      <c r="O66" s="10">
        <v>0</v>
      </c>
      <c r="P66" s="12" t="e">
        <f>L66-#REF!</f>
        <v>#REF!</v>
      </c>
    </row>
    <row r="67" spans="1:16" ht="36">
      <c r="A67" s="266"/>
      <c r="B67" s="266"/>
      <c r="C67" s="9" t="s">
        <v>10</v>
      </c>
      <c r="D67" s="10">
        <f t="shared" si="2"/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5">
        <v>0</v>
      </c>
      <c r="M67" s="10">
        <v>0</v>
      </c>
      <c r="N67" s="10">
        <v>0</v>
      </c>
      <c r="O67" s="10">
        <v>0</v>
      </c>
      <c r="P67" s="12" t="e">
        <f>L67-#REF!</f>
        <v>#REF!</v>
      </c>
    </row>
    <row r="68" spans="1:16">
      <c r="A68" s="9"/>
      <c r="B68" s="9"/>
      <c r="C68" s="9"/>
      <c r="D68" s="10">
        <f t="shared" si="2"/>
        <v>0</v>
      </c>
      <c r="E68" s="10"/>
      <c r="F68" s="10"/>
      <c r="G68" s="10"/>
      <c r="H68" s="10"/>
      <c r="I68" s="10"/>
      <c r="J68" s="10"/>
      <c r="K68" s="10"/>
      <c r="L68" s="15"/>
      <c r="M68" s="10"/>
      <c r="N68" s="10"/>
      <c r="O68" s="10"/>
      <c r="P68" s="12" t="e">
        <f>L68-#REF!</f>
        <v>#REF!</v>
      </c>
    </row>
    <row r="69" spans="1:16">
      <c r="A69" s="266" t="s">
        <v>23</v>
      </c>
      <c r="B69" s="266" t="s">
        <v>13</v>
      </c>
      <c r="C69" s="9" t="s">
        <v>6</v>
      </c>
      <c r="D69" s="10">
        <f t="shared" si="2"/>
        <v>5040</v>
      </c>
      <c r="E69" s="10">
        <v>1720</v>
      </c>
      <c r="F69" s="10">
        <v>200</v>
      </c>
      <c r="G69" s="10">
        <v>200</v>
      </c>
      <c r="H69" s="10">
        <v>200</v>
      </c>
      <c r="I69" s="10">
        <v>360</v>
      </c>
      <c r="J69" s="10">
        <v>400</v>
      </c>
      <c r="K69" s="10">
        <f>K70+K71+K72+K73+K74</f>
        <v>360</v>
      </c>
      <c r="L69" s="15">
        <f>L70+L71+L72+L73+L74</f>
        <v>400</v>
      </c>
      <c r="M69" s="10">
        <f>M70+M71+M72+M73+M74</f>
        <v>400</v>
      </c>
      <c r="N69" s="10">
        <f>N70+N71+N72+N73+N74</f>
        <v>400</v>
      </c>
      <c r="O69" s="10">
        <f>O70+O71+O72+O73+O74</f>
        <v>400</v>
      </c>
      <c r="P69" s="12" t="e">
        <f>L69-#REF!</f>
        <v>#REF!</v>
      </c>
    </row>
    <row r="70" spans="1:16">
      <c r="A70" s="266"/>
      <c r="B70" s="266"/>
      <c r="C70" s="9" t="s">
        <v>7</v>
      </c>
      <c r="D70" s="10">
        <f t="shared" si="2"/>
        <v>5040</v>
      </c>
      <c r="E70" s="10">
        <v>1720</v>
      </c>
      <c r="F70" s="10">
        <v>200</v>
      </c>
      <c r="G70" s="10">
        <v>200</v>
      </c>
      <c r="H70" s="10">
        <v>200</v>
      </c>
      <c r="I70" s="10">
        <v>360</v>
      </c>
      <c r="J70" s="10">
        <v>400</v>
      </c>
      <c r="K70" s="10">
        <v>360</v>
      </c>
      <c r="L70" s="15">
        <v>400</v>
      </c>
      <c r="M70" s="10">
        <v>400</v>
      </c>
      <c r="N70" s="10">
        <v>400</v>
      </c>
      <c r="O70" s="10">
        <v>400</v>
      </c>
      <c r="P70" s="12" t="e">
        <f>L70-#REF!</f>
        <v>#REF!</v>
      </c>
    </row>
    <row r="71" spans="1:16" ht="24">
      <c r="A71" s="266"/>
      <c r="B71" s="266"/>
      <c r="C71" s="9" t="s">
        <v>8</v>
      </c>
      <c r="D71" s="10">
        <f t="shared" si="2"/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5">
        <v>0</v>
      </c>
      <c r="M71" s="10">
        <v>0</v>
      </c>
      <c r="N71" s="10">
        <v>0</v>
      </c>
      <c r="O71" s="10">
        <v>0</v>
      </c>
      <c r="P71" s="12" t="e">
        <f>L71-#REF!</f>
        <v>#REF!</v>
      </c>
    </row>
    <row r="72" spans="1:16" ht="24">
      <c r="A72" s="266"/>
      <c r="B72" s="266"/>
      <c r="C72" s="9" t="s">
        <v>9</v>
      </c>
      <c r="D72" s="10">
        <f t="shared" si="2"/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5">
        <v>0</v>
      </c>
      <c r="M72" s="10">
        <v>0</v>
      </c>
      <c r="N72" s="10">
        <v>0</v>
      </c>
      <c r="O72" s="10">
        <v>0</v>
      </c>
      <c r="P72" s="12" t="e">
        <f>L72-#REF!</f>
        <v>#REF!</v>
      </c>
    </row>
    <row r="73" spans="1:16" ht="36">
      <c r="A73" s="266"/>
      <c r="B73" s="266"/>
      <c r="C73" s="9" t="s">
        <v>10</v>
      </c>
      <c r="D73" s="10">
        <f t="shared" si="2"/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5">
        <v>0</v>
      </c>
      <c r="M73" s="10">
        <v>0</v>
      </c>
      <c r="N73" s="10">
        <v>0</v>
      </c>
      <c r="O73" s="10">
        <v>0</v>
      </c>
      <c r="P73" s="12" t="e">
        <f>L73-#REF!</f>
        <v>#REF!</v>
      </c>
    </row>
    <row r="74" spans="1:16">
      <c r="A74" s="9"/>
      <c r="B74" s="9"/>
      <c r="C74" s="9"/>
      <c r="D74" s="10">
        <f t="shared" si="2"/>
        <v>0</v>
      </c>
      <c r="E74" s="10"/>
      <c r="F74" s="10"/>
      <c r="G74" s="10"/>
      <c r="H74" s="10"/>
      <c r="I74" s="10"/>
      <c r="J74" s="10"/>
      <c r="K74" s="10"/>
      <c r="L74" s="15"/>
      <c r="M74" s="10"/>
      <c r="N74" s="10"/>
      <c r="O74" s="10"/>
      <c r="P74" s="12" t="e">
        <f>L74-#REF!</f>
        <v>#REF!</v>
      </c>
    </row>
    <row r="75" spans="1:16">
      <c r="A75" s="266" t="s">
        <v>24</v>
      </c>
      <c r="B75" s="266" t="s">
        <v>13</v>
      </c>
      <c r="C75" s="9" t="s">
        <v>6</v>
      </c>
      <c r="D75" s="10">
        <f t="shared" si="2"/>
        <v>26195.200000000001</v>
      </c>
      <c r="E75" s="10">
        <v>3147.7</v>
      </c>
      <c r="F75" s="10">
        <v>1150</v>
      </c>
      <c r="G75" s="10">
        <v>1060.0999999999999</v>
      </c>
      <c r="H75" s="10">
        <v>874.7</v>
      </c>
      <c r="I75" s="10">
        <v>1760</v>
      </c>
      <c r="J75" s="10">
        <v>2845</v>
      </c>
      <c r="K75" s="10">
        <f>K76+K77+K78+K79+K80</f>
        <v>437.7</v>
      </c>
      <c r="L75" s="15">
        <f>L76+L77+L78+L79+L80</f>
        <v>3730</v>
      </c>
      <c r="M75" s="10">
        <f>M76+M77+M78+M79+M80</f>
        <v>3730</v>
      </c>
      <c r="N75" s="10">
        <f>N76+N77+N78+N79+N80</f>
        <v>3730</v>
      </c>
      <c r="O75" s="10">
        <f>O76+O77+O78+O79+O80</f>
        <v>3730</v>
      </c>
      <c r="P75" s="12" t="e">
        <f>L75-#REF!</f>
        <v>#REF!</v>
      </c>
    </row>
    <row r="76" spans="1:16">
      <c r="A76" s="266"/>
      <c r="B76" s="266"/>
      <c r="C76" s="9" t="s">
        <v>7</v>
      </c>
      <c r="D76" s="10">
        <f t="shared" si="2"/>
        <v>26195.200000000001</v>
      </c>
      <c r="E76" s="10">
        <v>3147.7</v>
      </c>
      <c r="F76" s="10">
        <v>1150</v>
      </c>
      <c r="G76" s="10">
        <v>1060.0999999999999</v>
      </c>
      <c r="H76" s="10">
        <v>874.7</v>
      </c>
      <c r="I76" s="10">
        <v>1760</v>
      </c>
      <c r="J76" s="10">
        <v>2845</v>
      </c>
      <c r="K76" s="10">
        <v>437.7</v>
      </c>
      <c r="L76" s="15">
        <v>3730</v>
      </c>
      <c r="M76" s="10">
        <v>3730</v>
      </c>
      <c r="N76" s="10">
        <v>3730</v>
      </c>
      <c r="O76" s="10">
        <v>3730</v>
      </c>
      <c r="P76" s="12" t="e">
        <f>L76-#REF!</f>
        <v>#REF!</v>
      </c>
    </row>
    <row r="77" spans="1:16" ht="24">
      <c r="A77" s="266"/>
      <c r="B77" s="266"/>
      <c r="C77" s="9" t="s">
        <v>8</v>
      </c>
      <c r="D77" s="10">
        <f t="shared" si="2"/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5">
        <v>0</v>
      </c>
      <c r="M77" s="10">
        <v>0</v>
      </c>
      <c r="N77" s="10">
        <v>0</v>
      </c>
      <c r="O77" s="10">
        <v>0</v>
      </c>
      <c r="P77" s="12" t="e">
        <f>L77-#REF!</f>
        <v>#REF!</v>
      </c>
    </row>
    <row r="78" spans="1:16" ht="24">
      <c r="A78" s="266"/>
      <c r="B78" s="266"/>
      <c r="C78" s="9" t="s">
        <v>9</v>
      </c>
      <c r="D78" s="10">
        <f t="shared" ref="D78:D141" si="19">SUM(E78:O78)</f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5">
        <v>0</v>
      </c>
      <c r="M78" s="10">
        <v>0</v>
      </c>
      <c r="N78" s="10">
        <v>0</v>
      </c>
      <c r="O78" s="10">
        <v>0</v>
      </c>
      <c r="P78" s="12" t="e">
        <f>L78-#REF!</f>
        <v>#REF!</v>
      </c>
    </row>
    <row r="79" spans="1:16" ht="36">
      <c r="A79" s="266"/>
      <c r="B79" s="266"/>
      <c r="C79" s="9" t="s">
        <v>10</v>
      </c>
      <c r="D79" s="10">
        <f t="shared" si="19"/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5">
        <v>0</v>
      </c>
      <c r="M79" s="10">
        <v>0</v>
      </c>
      <c r="N79" s="10">
        <v>0</v>
      </c>
      <c r="O79" s="10">
        <v>0</v>
      </c>
      <c r="P79" s="12" t="e">
        <f>L79-#REF!</f>
        <v>#REF!</v>
      </c>
    </row>
    <row r="80" spans="1:16">
      <c r="A80" s="9"/>
      <c r="B80" s="9"/>
      <c r="C80" s="9"/>
      <c r="D80" s="10">
        <f t="shared" si="19"/>
        <v>0</v>
      </c>
      <c r="E80" s="10"/>
      <c r="F80" s="10"/>
      <c r="G80" s="10"/>
      <c r="H80" s="10"/>
      <c r="I80" s="10"/>
      <c r="J80" s="10"/>
      <c r="K80" s="10"/>
      <c r="L80" s="15"/>
      <c r="M80" s="10"/>
      <c r="N80" s="10"/>
      <c r="O80" s="10"/>
      <c r="P80" s="12" t="e">
        <f>L80-#REF!</f>
        <v>#REF!</v>
      </c>
    </row>
    <row r="81" spans="1:20">
      <c r="A81" s="266" t="s">
        <v>25</v>
      </c>
      <c r="B81" s="266" t="s">
        <v>13</v>
      </c>
      <c r="C81" s="9" t="s">
        <v>6</v>
      </c>
      <c r="D81" s="10">
        <f t="shared" si="19"/>
        <v>16230.2</v>
      </c>
      <c r="E81" s="10">
        <v>470.4</v>
      </c>
      <c r="F81" s="10">
        <v>382</v>
      </c>
      <c r="G81" s="10">
        <v>561.79999999999995</v>
      </c>
      <c r="H81" s="10">
        <v>550</v>
      </c>
      <c r="I81" s="10">
        <v>1396</v>
      </c>
      <c r="J81" s="10">
        <v>2170</v>
      </c>
      <c r="K81" s="10">
        <f>K82+K83+K84+K85+K86</f>
        <v>1620</v>
      </c>
      <c r="L81" s="15">
        <f>L82+L83+L84+L85+L86</f>
        <v>2270</v>
      </c>
      <c r="M81" s="10">
        <f>M82+M83+M84+M85+M86</f>
        <v>2270</v>
      </c>
      <c r="N81" s="10">
        <f>N82+N83+N84+N85+N86</f>
        <v>2270</v>
      </c>
      <c r="O81" s="10">
        <f>O82+O83+O84+O85+O86</f>
        <v>2270</v>
      </c>
      <c r="P81" s="12" t="e">
        <f>L81-#REF!</f>
        <v>#REF!</v>
      </c>
    </row>
    <row r="82" spans="1:20">
      <c r="A82" s="266"/>
      <c r="B82" s="266"/>
      <c r="C82" s="9" t="s">
        <v>7</v>
      </c>
      <c r="D82" s="10">
        <f t="shared" si="19"/>
        <v>16230.2</v>
      </c>
      <c r="E82" s="10">
        <v>470.4</v>
      </c>
      <c r="F82" s="10">
        <v>382</v>
      </c>
      <c r="G82" s="10">
        <v>561.79999999999995</v>
      </c>
      <c r="H82" s="10">
        <v>550</v>
      </c>
      <c r="I82" s="10">
        <v>1396</v>
      </c>
      <c r="J82" s="10">
        <v>2170</v>
      </c>
      <c r="K82" s="10">
        <v>1620</v>
      </c>
      <c r="L82" s="15">
        <v>2270</v>
      </c>
      <c r="M82" s="10">
        <v>2270</v>
      </c>
      <c r="N82" s="10">
        <v>2270</v>
      </c>
      <c r="O82" s="10">
        <v>2270</v>
      </c>
      <c r="P82" s="12" t="e">
        <f>L82-#REF!</f>
        <v>#REF!</v>
      </c>
    </row>
    <row r="83" spans="1:20" ht="24">
      <c r="A83" s="266"/>
      <c r="B83" s="266"/>
      <c r="C83" s="9" t="s">
        <v>8</v>
      </c>
      <c r="D83" s="10">
        <f t="shared" si="19"/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5">
        <v>0</v>
      </c>
      <c r="M83" s="10">
        <v>0</v>
      </c>
      <c r="N83" s="10">
        <v>0</v>
      </c>
      <c r="O83" s="10">
        <v>0</v>
      </c>
      <c r="P83" s="12" t="e">
        <f>L83-#REF!</f>
        <v>#REF!</v>
      </c>
    </row>
    <row r="84" spans="1:20" ht="24">
      <c r="A84" s="266"/>
      <c r="B84" s="266"/>
      <c r="C84" s="9" t="s">
        <v>9</v>
      </c>
      <c r="D84" s="10">
        <f t="shared" si="19"/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5">
        <v>0</v>
      </c>
      <c r="M84" s="10">
        <v>0</v>
      </c>
      <c r="N84" s="10">
        <v>0</v>
      </c>
      <c r="O84" s="10">
        <v>0</v>
      </c>
      <c r="P84" s="12" t="e">
        <f>L84-#REF!</f>
        <v>#REF!</v>
      </c>
    </row>
    <row r="85" spans="1:20" ht="36">
      <c r="A85" s="266"/>
      <c r="B85" s="266"/>
      <c r="C85" s="9" t="s">
        <v>10</v>
      </c>
      <c r="D85" s="10">
        <f t="shared" si="19"/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5">
        <v>0</v>
      </c>
      <c r="M85" s="10">
        <v>0</v>
      </c>
      <c r="N85" s="10">
        <v>0</v>
      </c>
      <c r="O85" s="10">
        <v>0</v>
      </c>
      <c r="P85" s="12" t="e">
        <f>L85-#REF!</f>
        <v>#REF!</v>
      </c>
    </row>
    <row r="86" spans="1:20">
      <c r="A86" s="9"/>
      <c r="B86" s="9"/>
      <c r="C86" s="9"/>
      <c r="D86" s="10">
        <f t="shared" si="19"/>
        <v>0</v>
      </c>
      <c r="E86" s="10"/>
      <c r="F86" s="10"/>
      <c r="G86" s="10"/>
      <c r="H86" s="10"/>
      <c r="I86" s="10"/>
      <c r="J86" s="10"/>
      <c r="K86" s="10"/>
      <c r="L86" s="15"/>
      <c r="M86" s="10"/>
      <c r="N86" s="10"/>
      <c r="O86" s="10"/>
      <c r="P86" s="12" t="e">
        <f>L86-#REF!</f>
        <v>#REF!</v>
      </c>
    </row>
    <row r="87" spans="1:20">
      <c r="A87" s="268" t="s">
        <v>26</v>
      </c>
      <c r="B87" s="266"/>
      <c r="C87" s="9" t="s">
        <v>6</v>
      </c>
      <c r="D87" s="20">
        <f t="shared" si="19"/>
        <v>9039005.6999999993</v>
      </c>
      <c r="E87" s="10">
        <f t="shared" ref="E87:O92" si="20">E93+E99+E105+E111+E117+E123+E129</f>
        <v>1016732.6</v>
      </c>
      <c r="F87" s="10">
        <f t="shared" si="20"/>
        <v>543564.6</v>
      </c>
      <c r="G87" s="10">
        <f t="shared" si="20"/>
        <v>547495.60000000009</v>
      </c>
      <c r="H87" s="10">
        <f t="shared" si="20"/>
        <v>655973.1</v>
      </c>
      <c r="I87" s="10">
        <f t="shared" si="20"/>
        <v>768697.2</v>
      </c>
      <c r="J87" s="10">
        <f t="shared" si="20"/>
        <v>833247.29999999993</v>
      </c>
      <c r="K87" s="10">
        <f t="shared" si="20"/>
        <v>798647.6</v>
      </c>
      <c r="L87" s="20">
        <f t="shared" si="20"/>
        <v>959864.4</v>
      </c>
      <c r="M87" s="10">
        <f t="shared" si="20"/>
        <v>973521.8</v>
      </c>
      <c r="N87" s="10">
        <f t="shared" si="20"/>
        <v>985507.09999999986</v>
      </c>
      <c r="O87" s="10">
        <f t="shared" si="20"/>
        <v>955754.39999999991</v>
      </c>
      <c r="P87" s="12" t="e">
        <f>L87-#REF!</f>
        <v>#REF!</v>
      </c>
      <c r="Q87" s="20">
        <v>9039005.6999999993</v>
      </c>
      <c r="S87" s="1">
        <v>959864.4</v>
      </c>
      <c r="T87" s="1">
        <v>4941464.4000000004</v>
      </c>
    </row>
    <row r="88" spans="1:20">
      <c r="A88" s="268"/>
      <c r="B88" s="266"/>
      <c r="C88" s="9" t="s">
        <v>7</v>
      </c>
      <c r="D88" s="20">
        <f t="shared" si="19"/>
        <v>4941464.3999999994</v>
      </c>
      <c r="E88" s="10">
        <f t="shared" si="20"/>
        <v>349952.6</v>
      </c>
      <c r="F88" s="10">
        <f t="shared" si="20"/>
        <v>330822.8</v>
      </c>
      <c r="G88" s="10">
        <f t="shared" si="20"/>
        <v>343017.89999999997</v>
      </c>
      <c r="H88" s="10">
        <f t="shared" si="20"/>
        <v>371699.3</v>
      </c>
      <c r="I88" s="10">
        <f t="shared" si="20"/>
        <v>397538.7</v>
      </c>
      <c r="J88" s="10">
        <f t="shared" si="20"/>
        <v>450879.60000000003</v>
      </c>
      <c r="K88" s="10">
        <f t="shared" si="20"/>
        <v>463454.3</v>
      </c>
      <c r="L88" s="20">
        <f t="shared" si="20"/>
        <v>557914.10000000009</v>
      </c>
      <c r="M88" s="10">
        <f t="shared" si="20"/>
        <v>560688.70000000007</v>
      </c>
      <c r="N88" s="10">
        <f t="shared" si="20"/>
        <v>560179.30000000005</v>
      </c>
      <c r="O88" s="10">
        <f t="shared" si="20"/>
        <v>555317.1</v>
      </c>
      <c r="P88" s="12" t="e">
        <f>L88-#REF!</f>
        <v>#REF!</v>
      </c>
    </row>
    <row r="89" spans="1:20" ht="24">
      <c r="A89" s="268"/>
      <c r="B89" s="266"/>
      <c r="C89" s="9" t="s">
        <v>8</v>
      </c>
      <c r="D89" s="10">
        <f t="shared" si="19"/>
        <v>554475.29999999993</v>
      </c>
      <c r="E89" s="10">
        <f t="shared" si="20"/>
        <v>98579</v>
      </c>
      <c r="F89" s="10">
        <f t="shared" si="20"/>
        <v>78300</v>
      </c>
      <c r="G89" s="10">
        <f t="shared" si="20"/>
        <v>78300</v>
      </c>
      <c r="H89" s="10">
        <f t="shared" si="20"/>
        <v>33348.1</v>
      </c>
      <c r="I89" s="10">
        <f t="shared" si="20"/>
        <v>45658</v>
      </c>
      <c r="J89" s="10">
        <f t="shared" si="20"/>
        <v>47296.5</v>
      </c>
      <c r="K89" s="10">
        <f t="shared" si="20"/>
        <v>47191.7</v>
      </c>
      <c r="L89" s="15">
        <f t="shared" si="20"/>
        <v>45950.3</v>
      </c>
      <c r="M89" s="10">
        <f t="shared" si="20"/>
        <v>40512.6</v>
      </c>
      <c r="N89" s="10">
        <f t="shared" si="20"/>
        <v>39339.1</v>
      </c>
      <c r="O89" s="10">
        <f t="shared" si="20"/>
        <v>0</v>
      </c>
      <c r="P89" s="12" t="e">
        <f>L89-#REF!</f>
        <v>#REF!</v>
      </c>
    </row>
    <row r="90" spans="1:20" ht="24">
      <c r="A90" s="268"/>
      <c r="B90" s="266"/>
      <c r="C90" s="9" t="s">
        <v>9</v>
      </c>
      <c r="D90" s="10">
        <f t="shared" si="19"/>
        <v>1156644.8</v>
      </c>
      <c r="E90" s="10">
        <f t="shared" si="20"/>
        <v>459101</v>
      </c>
      <c r="F90" s="10">
        <f t="shared" si="20"/>
        <v>20432.3</v>
      </c>
      <c r="G90" s="10">
        <f t="shared" si="20"/>
        <v>19218.2</v>
      </c>
      <c r="H90" s="10">
        <f t="shared" si="20"/>
        <v>18604</v>
      </c>
      <c r="I90" s="10">
        <f t="shared" si="20"/>
        <v>76006.8</v>
      </c>
      <c r="J90" s="10">
        <f t="shared" si="20"/>
        <v>75847.199999999997</v>
      </c>
      <c r="K90" s="10">
        <f t="shared" si="20"/>
        <v>89976.7</v>
      </c>
      <c r="L90" s="15">
        <f t="shared" si="20"/>
        <v>96776</v>
      </c>
      <c r="M90" s="10">
        <f t="shared" si="20"/>
        <v>100135.3</v>
      </c>
      <c r="N90" s="10">
        <f t="shared" si="20"/>
        <v>100194.2</v>
      </c>
      <c r="O90" s="10">
        <f t="shared" si="20"/>
        <v>100353.1</v>
      </c>
      <c r="P90" s="12" t="e">
        <f>L90-#REF!</f>
        <v>#REF!</v>
      </c>
      <c r="T90" s="1">
        <v>557914.1</v>
      </c>
    </row>
    <row r="91" spans="1:20" ht="36">
      <c r="A91" s="268"/>
      <c r="B91" s="266"/>
      <c r="C91" s="9" t="s">
        <v>10</v>
      </c>
      <c r="D91" s="10">
        <f t="shared" si="19"/>
        <v>2386421.1999999997</v>
      </c>
      <c r="E91" s="10">
        <f t="shared" si="20"/>
        <v>109100</v>
      </c>
      <c r="F91" s="10">
        <f t="shared" si="20"/>
        <v>114009.5</v>
      </c>
      <c r="G91" s="10">
        <f t="shared" si="20"/>
        <v>106959.5</v>
      </c>
      <c r="H91" s="10">
        <f t="shared" si="20"/>
        <v>232321.7</v>
      </c>
      <c r="I91" s="10">
        <f t="shared" si="20"/>
        <v>249493.7</v>
      </c>
      <c r="J91" s="10">
        <f t="shared" si="20"/>
        <v>259224</v>
      </c>
      <c r="K91" s="10">
        <f t="shared" si="20"/>
        <v>198024.9</v>
      </c>
      <c r="L91" s="15">
        <f t="shared" si="20"/>
        <v>259224</v>
      </c>
      <c r="M91" s="10">
        <f t="shared" si="20"/>
        <v>272185.2</v>
      </c>
      <c r="N91" s="10">
        <f t="shared" si="20"/>
        <v>285794.5</v>
      </c>
      <c r="O91" s="10">
        <f t="shared" si="20"/>
        <v>300084.2</v>
      </c>
      <c r="P91" s="12" t="e">
        <f>L91-#REF!</f>
        <v>#REF!</v>
      </c>
    </row>
    <row r="92" spans="1:20" hidden="1">
      <c r="A92" s="11"/>
      <c r="B92" s="9"/>
      <c r="C92" s="9"/>
      <c r="D92" s="10">
        <f t="shared" si="19"/>
        <v>0</v>
      </c>
      <c r="E92" s="10">
        <f t="shared" si="20"/>
        <v>0</v>
      </c>
      <c r="F92" s="10">
        <f t="shared" si="20"/>
        <v>0</v>
      </c>
      <c r="G92" s="10">
        <f t="shared" si="20"/>
        <v>0</v>
      </c>
      <c r="H92" s="10">
        <f t="shared" si="20"/>
        <v>0</v>
      </c>
      <c r="I92" s="10">
        <f t="shared" si="20"/>
        <v>0</v>
      </c>
      <c r="J92" s="10">
        <f t="shared" si="20"/>
        <v>0</v>
      </c>
      <c r="K92" s="10">
        <f t="shared" si="20"/>
        <v>0</v>
      </c>
      <c r="L92" s="15">
        <f t="shared" si="20"/>
        <v>0</v>
      </c>
      <c r="M92" s="10">
        <f t="shared" si="20"/>
        <v>0</v>
      </c>
      <c r="N92" s="10">
        <f t="shared" si="20"/>
        <v>0</v>
      </c>
      <c r="O92" s="10">
        <f t="shared" si="20"/>
        <v>0</v>
      </c>
      <c r="P92" s="12" t="e">
        <f>L92-#REF!</f>
        <v>#REF!</v>
      </c>
    </row>
    <row r="93" spans="1:20">
      <c r="A93" s="266" t="s">
        <v>27</v>
      </c>
      <c r="B93" s="266" t="s">
        <v>21</v>
      </c>
      <c r="C93" s="9" t="s">
        <v>6</v>
      </c>
      <c r="D93" s="20">
        <f t="shared" si="19"/>
        <v>8533318.0999999996</v>
      </c>
      <c r="E93" s="10">
        <v>998642.5</v>
      </c>
      <c r="F93" s="10">
        <v>536656.6</v>
      </c>
      <c r="G93" s="10">
        <v>537757.4</v>
      </c>
      <c r="H93" s="10">
        <v>610952.19999999995</v>
      </c>
      <c r="I93" s="10">
        <v>704187</v>
      </c>
      <c r="J93" s="10">
        <v>766133.5</v>
      </c>
      <c r="K93" s="10">
        <f>K94+K95+K96+K97+K98</f>
        <v>736291.9</v>
      </c>
      <c r="L93" s="20">
        <f>L94+L95+L96+L97+L98</f>
        <v>885584.8</v>
      </c>
      <c r="M93" s="10">
        <f>M94+M95+M96+M97+M98</f>
        <v>905352</v>
      </c>
      <c r="N93" s="10">
        <f>N94+N95+N96+N97+N98</f>
        <v>918655.79999999993</v>
      </c>
      <c r="O93" s="10">
        <f>O94+O95+O96+O97+O98</f>
        <v>933104.39999999991</v>
      </c>
      <c r="P93" s="12" t="e">
        <f>L93-#REF!</f>
        <v>#REF!</v>
      </c>
    </row>
    <row r="94" spans="1:20">
      <c r="A94" s="266"/>
      <c r="B94" s="266"/>
      <c r="C94" s="9" t="s">
        <v>7</v>
      </c>
      <c r="D94" s="20">
        <f t="shared" si="19"/>
        <v>4735073.0999999987</v>
      </c>
      <c r="E94" s="10">
        <v>331862.5</v>
      </c>
      <c r="F94" s="10">
        <v>323914.8</v>
      </c>
      <c r="G94" s="10">
        <v>333279.7</v>
      </c>
      <c r="H94" s="10">
        <v>360026.5</v>
      </c>
      <c r="I94" s="10">
        <v>378686.5</v>
      </c>
      <c r="J94" s="10">
        <v>431062.3</v>
      </c>
      <c r="K94" s="10">
        <v>448290.3</v>
      </c>
      <c r="L94" s="20">
        <v>529584.80000000005</v>
      </c>
      <c r="M94" s="10">
        <v>533031.5</v>
      </c>
      <c r="N94" s="10">
        <v>532667.1</v>
      </c>
      <c r="O94" s="10">
        <v>532667.1</v>
      </c>
      <c r="P94" s="12" t="e">
        <f>L94-#REF!</f>
        <v>#REF!</v>
      </c>
    </row>
    <row r="95" spans="1:20" ht="24">
      <c r="A95" s="266"/>
      <c r="B95" s="266"/>
      <c r="C95" s="9" t="s">
        <v>8</v>
      </c>
      <c r="D95" s="10">
        <f t="shared" si="19"/>
        <v>255179</v>
      </c>
      <c r="E95" s="10">
        <v>98579</v>
      </c>
      <c r="F95" s="10">
        <v>78300</v>
      </c>
      <c r="G95" s="10">
        <v>78300</v>
      </c>
      <c r="H95" s="10">
        <v>0</v>
      </c>
      <c r="I95" s="10">
        <v>0</v>
      </c>
      <c r="J95" s="10">
        <v>0</v>
      </c>
      <c r="K95" s="10">
        <v>0</v>
      </c>
      <c r="L95" s="15">
        <v>0</v>
      </c>
      <c r="M95" s="10">
        <v>0</v>
      </c>
      <c r="N95" s="10">
        <v>0</v>
      </c>
      <c r="O95" s="10">
        <v>0</v>
      </c>
      <c r="P95" s="12" t="e">
        <f>L95-#REF!</f>
        <v>#REF!</v>
      </c>
    </row>
    <row r="96" spans="1:20" ht="24">
      <c r="A96" s="266"/>
      <c r="B96" s="266"/>
      <c r="C96" s="9" t="s">
        <v>9</v>
      </c>
      <c r="D96" s="10">
        <f t="shared" si="19"/>
        <v>1156644.8</v>
      </c>
      <c r="E96" s="10">
        <v>459101</v>
      </c>
      <c r="F96" s="10">
        <v>20432.3</v>
      </c>
      <c r="G96" s="10">
        <v>19218.2</v>
      </c>
      <c r="H96" s="10">
        <v>18604</v>
      </c>
      <c r="I96" s="10">
        <v>76006.8</v>
      </c>
      <c r="J96" s="10">
        <v>75847.199999999997</v>
      </c>
      <c r="K96" s="10">
        <v>89976.7</v>
      </c>
      <c r="L96" s="15">
        <v>96776</v>
      </c>
      <c r="M96" s="10">
        <v>100135.3</v>
      </c>
      <c r="N96" s="10">
        <v>100194.2</v>
      </c>
      <c r="O96" s="10">
        <v>100353.1</v>
      </c>
      <c r="P96" s="12" t="e">
        <f>L96-#REF!</f>
        <v>#REF!</v>
      </c>
    </row>
    <row r="97" spans="1:16" ht="36">
      <c r="A97" s="266"/>
      <c r="B97" s="266"/>
      <c r="C97" s="9" t="s">
        <v>10</v>
      </c>
      <c r="D97" s="10">
        <f t="shared" si="19"/>
        <v>2386421.1999999997</v>
      </c>
      <c r="E97" s="10">
        <v>109100</v>
      </c>
      <c r="F97" s="10">
        <v>114009.5</v>
      </c>
      <c r="G97" s="10">
        <v>106959.5</v>
      </c>
      <c r="H97" s="10">
        <v>232321.7</v>
      </c>
      <c r="I97" s="10">
        <v>249493.7</v>
      </c>
      <c r="J97" s="10">
        <v>259224</v>
      </c>
      <c r="K97" s="10">
        <v>198024.9</v>
      </c>
      <c r="L97" s="15">
        <v>259224</v>
      </c>
      <c r="M97" s="10">
        <v>272185.2</v>
      </c>
      <c r="N97" s="10">
        <v>285794.5</v>
      </c>
      <c r="O97" s="10">
        <v>300084.2</v>
      </c>
      <c r="P97" s="12" t="e">
        <f>L97-#REF!</f>
        <v>#REF!</v>
      </c>
    </row>
    <row r="98" spans="1:16">
      <c r="A98" s="9"/>
      <c r="B98" s="9"/>
      <c r="C98" s="9"/>
      <c r="D98" s="10">
        <f t="shared" si="19"/>
        <v>0</v>
      </c>
      <c r="E98" s="10"/>
      <c r="F98" s="10"/>
      <c r="G98" s="10"/>
      <c r="H98" s="10"/>
      <c r="I98" s="10"/>
      <c r="J98" s="10"/>
      <c r="K98" s="10"/>
      <c r="L98" s="15"/>
      <c r="M98" s="10"/>
      <c r="N98" s="10"/>
      <c r="O98" s="10"/>
      <c r="P98" s="12" t="e">
        <f>L98-#REF!</f>
        <v>#REF!</v>
      </c>
    </row>
    <row r="99" spans="1:16">
      <c r="A99" s="266" t="s">
        <v>28</v>
      </c>
      <c r="B99" s="266" t="s">
        <v>13</v>
      </c>
      <c r="C99" s="9" t="s">
        <v>6</v>
      </c>
      <c r="D99" s="10">
        <f t="shared" si="19"/>
        <v>62646.5</v>
      </c>
      <c r="E99" s="10">
        <v>10078</v>
      </c>
      <c r="F99" s="10">
        <v>4500</v>
      </c>
      <c r="G99" s="10">
        <v>4344.8</v>
      </c>
      <c r="H99" s="10">
        <v>4663.7</v>
      </c>
      <c r="I99" s="10">
        <v>4460</v>
      </c>
      <c r="J99" s="10">
        <v>6450</v>
      </c>
      <c r="K99" s="10">
        <f>K100+K101+K102+K103+K104</f>
        <v>1350</v>
      </c>
      <c r="L99" s="15">
        <f>L100+L101+L102+L103+L104</f>
        <v>6700</v>
      </c>
      <c r="M99" s="10">
        <f>M100+M101+M102+M103+M104</f>
        <v>6700</v>
      </c>
      <c r="N99" s="10">
        <f>N100+N101+N102+N103+N104</f>
        <v>6700</v>
      </c>
      <c r="O99" s="10">
        <f>O100+O101+O102+O103+O104</f>
        <v>6700</v>
      </c>
      <c r="P99" s="12" t="e">
        <f>L99-#REF!</f>
        <v>#REF!</v>
      </c>
    </row>
    <row r="100" spans="1:16">
      <c r="A100" s="266"/>
      <c r="B100" s="266"/>
      <c r="C100" s="9" t="s">
        <v>7</v>
      </c>
      <c r="D100" s="10">
        <f t="shared" si="19"/>
        <v>62646.5</v>
      </c>
      <c r="E100" s="10">
        <v>10078</v>
      </c>
      <c r="F100" s="10">
        <v>4500</v>
      </c>
      <c r="G100" s="10">
        <v>4344.8</v>
      </c>
      <c r="H100" s="10">
        <v>4663.7</v>
      </c>
      <c r="I100" s="10">
        <v>4460</v>
      </c>
      <c r="J100" s="10">
        <v>6450</v>
      </c>
      <c r="K100" s="10">
        <v>1350</v>
      </c>
      <c r="L100" s="15">
        <v>6700</v>
      </c>
      <c r="M100" s="10">
        <v>6700</v>
      </c>
      <c r="N100" s="10">
        <v>6700</v>
      </c>
      <c r="O100" s="10">
        <v>6700</v>
      </c>
      <c r="P100" s="12" t="e">
        <f>L100-#REF!</f>
        <v>#REF!</v>
      </c>
    </row>
    <row r="101" spans="1:16" ht="24">
      <c r="A101" s="266"/>
      <c r="B101" s="266"/>
      <c r="C101" s="9" t="s">
        <v>8</v>
      </c>
      <c r="D101" s="10">
        <f t="shared" si="19"/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5">
        <v>0</v>
      </c>
      <c r="M101" s="10">
        <v>0</v>
      </c>
      <c r="N101" s="10">
        <v>0</v>
      </c>
      <c r="O101" s="10">
        <v>0</v>
      </c>
      <c r="P101" s="12" t="e">
        <f>L101-#REF!</f>
        <v>#REF!</v>
      </c>
    </row>
    <row r="102" spans="1:16" ht="24">
      <c r="A102" s="266"/>
      <c r="B102" s="266"/>
      <c r="C102" s="9" t="s">
        <v>9</v>
      </c>
      <c r="D102" s="10">
        <f t="shared" si="19"/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5">
        <v>0</v>
      </c>
      <c r="M102" s="10">
        <v>0</v>
      </c>
      <c r="N102" s="10">
        <v>0</v>
      </c>
      <c r="O102" s="10">
        <v>0</v>
      </c>
      <c r="P102" s="12" t="e">
        <f>L102-#REF!</f>
        <v>#REF!</v>
      </c>
    </row>
    <row r="103" spans="1:16" ht="36">
      <c r="A103" s="266"/>
      <c r="B103" s="266"/>
      <c r="C103" s="9" t="s">
        <v>10</v>
      </c>
      <c r="D103" s="10">
        <f t="shared" si="19"/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5">
        <v>0</v>
      </c>
      <c r="M103" s="10">
        <v>0</v>
      </c>
      <c r="N103" s="10">
        <v>0</v>
      </c>
      <c r="O103" s="10">
        <v>0</v>
      </c>
      <c r="P103" s="12" t="e">
        <f>L103-#REF!</f>
        <v>#REF!</v>
      </c>
    </row>
    <row r="104" spans="1:16">
      <c r="A104" s="9"/>
      <c r="B104" s="9"/>
      <c r="C104" s="9"/>
      <c r="D104" s="10">
        <f t="shared" si="19"/>
        <v>0</v>
      </c>
      <c r="E104" s="10"/>
      <c r="F104" s="10"/>
      <c r="G104" s="10"/>
      <c r="H104" s="10"/>
      <c r="I104" s="10"/>
      <c r="J104" s="10"/>
      <c r="K104" s="10"/>
      <c r="L104" s="15"/>
      <c r="M104" s="10"/>
      <c r="N104" s="10"/>
      <c r="O104" s="10"/>
      <c r="P104" s="12" t="e">
        <f>L104-#REF!</f>
        <v>#REF!</v>
      </c>
    </row>
    <row r="105" spans="1:16">
      <c r="A105" s="266" t="s">
        <v>29</v>
      </c>
      <c r="B105" s="266" t="s">
        <v>13</v>
      </c>
      <c r="C105" s="9" t="s">
        <v>6</v>
      </c>
      <c r="D105" s="10">
        <f t="shared" si="19"/>
        <v>87995.5</v>
      </c>
      <c r="E105" s="10">
        <v>6260</v>
      </c>
      <c r="F105" s="10">
        <v>1800</v>
      </c>
      <c r="G105" s="10">
        <v>3305.6</v>
      </c>
      <c r="H105" s="10">
        <v>2123.8000000000002</v>
      </c>
      <c r="I105" s="10">
        <v>7459.1</v>
      </c>
      <c r="J105" s="10">
        <v>5942.9</v>
      </c>
      <c r="K105" s="10">
        <f>K106+K107+K108+K109+K110</f>
        <v>7504.1</v>
      </c>
      <c r="L105" s="15">
        <f>L106+L107+L108+L109+L110</f>
        <v>13400</v>
      </c>
      <c r="M105" s="10">
        <f>M106+M107+M108+M109+M110</f>
        <v>13400</v>
      </c>
      <c r="N105" s="10">
        <f>N106+N107+N108+N109+N110</f>
        <v>13400</v>
      </c>
      <c r="O105" s="10">
        <f>O106+O107+O108+O109+O110</f>
        <v>13400</v>
      </c>
      <c r="P105" s="12" t="e">
        <f>L105-#REF!</f>
        <v>#REF!</v>
      </c>
    </row>
    <row r="106" spans="1:16">
      <c r="A106" s="266"/>
      <c r="B106" s="266"/>
      <c r="C106" s="9" t="s">
        <v>7</v>
      </c>
      <c r="D106" s="10">
        <f t="shared" si="19"/>
        <v>87995.5</v>
      </c>
      <c r="E106" s="10">
        <v>6260</v>
      </c>
      <c r="F106" s="10">
        <v>1800</v>
      </c>
      <c r="G106" s="10">
        <v>3305.6</v>
      </c>
      <c r="H106" s="10">
        <v>2123.8000000000002</v>
      </c>
      <c r="I106" s="10">
        <v>7459.1</v>
      </c>
      <c r="J106" s="10">
        <v>5942.9</v>
      </c>
      <c r="K106" s="10">
        <v>7504.1</v>
      </c>
      <c r="L106" s="15">
        <v>13400</v>
      </c>
      <c r="M106" s="10">
        <v>13400</v>
      </c>
      <c r="N106" s="10">
        <v>13400</v>
      </c>
      <c r="O106" s="10">
        <v>13400</v>
      </c>
      <c r="P106" s="12" t="e">
        <f>L106-#REF!</f>
        <v>#REF!</v>
      </c>
    </row>
    <row r="107" spans="1:16" ht="24">
      <c r="A107" s="266"/>
      <c r="B107" s="266"/>
      <c r="C107" s="9" t="s">
        <v>8</v>
      </c>
      <c r="D107" s="10">
        <f t="shared" si="19"/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5">
        <v>0</v>
      </c>
      <c r="M107" s="10">
        <v>0</v>
      </c>
      <c r="N107" s="10">
        <v>0</v>
      </c>
      <c r="O107" s="10">
        <v>0</v>
      </c>
      <c r="P107" s="12" t="e">
        <f>L107-#REF!</f>
        <v>#REF!</v>
      </c>
    </row>
    <row r="108" spans="1:16" ht="24">
      <c r="A108" s="266"/>
      <c r="B108" s="266"/>
      <c r="C108" s="9" t="s">
        <v>9</v>
      </c>
      <c r="D108" s="10">
        <f t="shared" si="19"/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5">
        <v>0</v>
      </c>
      <c r="M108" s="10">
        <v>0</v>
      </c>
      <c r="N108" s="10">
        <v>0</v>
      </c>
      <c r="O108" s="10">
        <v>0</v>
      </c>
      <c r="P108" s="12" t="e">
        <f>L108-#REF!</f>
        <v>#REF!</v>
      </c>
    </row>
    <row r="109" spans="1:16" ht="36">
      <c r="A109" s="266"/>
      <c r="B109" s="266"/>
      <c r="C109" s="9" t="s">
        <v>10</v>
      </c>
      <c r="D109" s="10">
        <f t="shared" si="19"/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5">
        <v>0</v>
      </c>
      <c r="M109" s="10">
        <v>0</v>
      </c>
      <c r="N109" s="10">
        <v>0</v>
      </c>
      <c r="O109" s="10">
        <v>0</v>
      </c>
      <c r="P109" s="12" t="e">
        <f>L109-#REF!</f>
        <v>#REF!</v>
      </c>
    </row>
    <row r="110" spans="1:16">
      <c r="A110" s="9"/>
      <c r="B110" s="9"/>
      <c r="C110" s="9"/>
      <c r="D110" s="10">
        <f t="shared" si="19"/>
        <v>0</v>
      </c>
      <c r="E110" s="10"/>
      <c r="F110" s="10"/>
      <c r="G110" s="10"/>
      <c r="H110" s="10"/>
      <c r="I110" s="10"/>
      <c r="J110" s="10"/>
      <c r="K110" s="10"/>
      <c r="L110" s="15"/>
      <c r="M110" s="10"/>
      <c r="N110" s="10"/>
      <c r="O110" s="10"/>
      <c r="P110" s="12" t="e">
        <f>L110-#REF!</f>
        <v>#REF!</v>
      </c>
    </row>
    <row r="111" spans="1:16">
      <c r="A111" s="266" t="s">
        <v>30</v>
      </c>
      <c r="B111" s="266" t="s">
        <v>13</v>
      </c>
      <c r="C111" s="9" t="s">
        <v>6</v>
      </c>
      <c r="D111" s="10">
        <f t="shared" si="19"/>
        <v>11589.1</v>
      </c>
      <c r="E111" s="10">
        <v>1552.1</v>
      </c>
      <c r="F111" s="10">
        <v>300</v>
      </c>
      <c r="G111" s="10">
        <v>800</v>
      </c>
      <c r="H111" s="10">
        <v>980</v>
      </c>
      <c r="I111" s="10">
        <v>560</v>
      </c>
      <c r="J111" s="10">
        <v>375</v>
      </c>
      <c r="K111" s="10">
        <f>K112+K113+K114+K115+K116</f>
        <v>22</v>
      </c>
      <c r="L111" s="15">
        <f>L112+L113+L114+L115+L116</f>
        <v>1750</v>
      </c>
      <c r="M111" s="10">
        <f>M112+M113+M114+M115+M116</f>
        <v>1750</v>
      </c>
      <c r="N111" s="10">
        <f>N112+N113+N114+N115+N116</f>
        <v>1750</v>
      </c>
      <c r="O111" s="10">
        <f>O112+O113+O114+O115+O116</f>
        <v>1750</v>
      </c>
      <c r="P111" s="12" t="e">
        <f>L111-#REF!</f>
        <v>#REF!</v>
      </c>
    </row>
    <row r="112" spans="1:16">
      <c r="A112" s="266"/>
      <c r="B112" s="266"/>
      <c r="C112" s="9" t="s">
        <v>7</v>
      </c>
      <c r="D112" s="10">
        <f t="shared" si="19"/>
        <v>11589.1</v>
      </c>
      <c r="E112" s="10">
        <v>1552.1</v>
      </c>
      <c r="F112" s="10">
        <v>300</v>
      </c>
      <c r="G112" s="10">
        <v>800</v>
      </c>
      <c r="H112" s="10">
        <v>980</v>
      </c>
      <c r="I112" s="10">
        <v>560</v>
      </c>
      <c r="J112" s="10">
        <v>375</v>
      </c>
      <c r="K112" s="10">
        <v>22</v>
      </c>
      <c r="L112" s="15">
        <v>1750</v>
      </c>
      <c r="M112" s="10">
        <v>1750</v>
      </c>
      <c r="N112" s="10">
        <v>1750</v>
      </c>
      <c r="O112" s="10">
        <v>1750</v>
      </c>
      <c r="P112" s="12" t="e">
        <f>L112-#REF!</f>
        <v>#REF!</v>
      </c>
    </row>
    <row r="113" spans="1:16" ht="24">
      <c r="A113" s="266"/>
      <c r="B113" s="266"/>
      <c r="C113" s="9" t="s">
        <v>8</v>
      </c>
      <c r="D113" s="10">
        <f t="shared" si="19"/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5">
        <v>0</v>
      </c>
      <c r="M113" s="10">
        <v>0</v>
      </c>
      <c r="N113" s="10">
        <v>0</v>
      </c>
      <c r="O113" s="10">
        <v>0</v>
      </c>
      <c r="P113" s="12" t="e">
        <f>L113-#REF!</f>
        <v>#REF!</v>
      </c>
    </row>
    <row r="114" spans="1:16" ht="24">
      <c r="A114" s="266"/>
      <c r="B114" s="266"/>
      <c r="C114" s="9" t="s">
        <v>9</v>
      </c>
      <c r="D114" s="10">
        <f t="shared" si="19"/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5">
        <v>0</v>
      </c>
      <c r="M114" s="10">
        <v>0</v>
      </c>
      <c r="N114" s="10">
        <v>0</v>
      </c>
      <c r="O114" s="10">
        <v>0</v>
      </c>
      <c r="P114" s="12" t="e">
        <f>L114-#REF!</f>
        <v>#REF!</v>
      </c>
    </row>
    <row r="115" spans="1:16" ht="36">
      <c r="A115" s="266"/>
      <c r="B115" s="266"/>
      <c r="C115" s="9" t="s">
        <v>10</v>
      </c>
      <c r="D115" s="10">
        <f t="shared" si="19"/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5">
        <v>0</v>
      </c>
      <c r="M115" s="10">
        <v>0</v>
      </c>
      <c r="N115" s="10">
        <v>0</v>
      </c>
      <c r="O115" s="10">
        <v>0</v>
      </c>
      <c r="P115" s="12" t="e">
        <f>L115-#REF!</f>
        <v>#REF!</v>
      </c>
    </row>
    <row r="116" spans="1:16">
      <c r="A116" s="9"/>
      <c r="B116" s="9"/>
      <c r="C116" s="9"/>
      <c r="D116" s="10">
        <f t="shared" si="19"/>
        <v>0</v>
      </c>
      <c r="E116" s="10"/>
      <c r="F116" s="10"/>
      <c r="G116" s="10"/>
      <c r="H116" s="10"/>
      <c r="I116" s="10"/>
      <c r="J116" s="10"/>
      <c r="K116" s="10"/>
      <c r="L116" s="15"/>
      <c r="M116" s="10"/>
      <c r="N116" s="10"/>
      <c r="O116" s="10"/>
      <c r="P116" s="12" t="e">
        <f>L116-#REF!</f>
        <v>#REF!</v>
      </c>
    </row>
    <row r="117" spans="1:16">
      <c r="A117" s="266" t="s">
        <v>31</v>
      </c>
      <c r="B117" s="266" t="s">
        <v>13</v>
      </c>
      <c r="C117" s="9" t="s">
        <v>6</v>
      </c>
      <c r="D117" s="10">
        <f t="shared" si="19"/>
        <v>7584.7</v>
      </c>
      <c r="E117" s="10">
        <v>200</v>
      </c>
      <c r="F117" s="10">
        <v>308</v>
      </c>
      <c r="G117" s="10">
        <v>1287.8</v>
      </c>
      <c r="H117" s="10">
        <v>200</v>
      </c>
      <c r="I117" s="10">
        <v>730</v>
      </c>
      <c r="J117" s="10">
        <v>1203.7</v>
      </c>
      <c r="K117" s="10">
        <f>K118+K119+K120+K121+K122</f>
        <v>455.2</v>
      </c>
      <c r="L117" s="15">
        <f>L118+L119+L120+L121+L122</f>
        <v>800</v>
      </c>
      <c r="M117" s="10">
        <f>M118+M119+M120+M121+M122</f>
        <v>800</v>
      </c>
      <c r="N117" s="10">
        <f>N118+N119+N120+N121+N122</f>
        <v>800</v>
      </c>
      <c r="O117" s="10">
        <f>O118+O119+O120+O121+O122</f>
        <v>800</v>
      </c>
      <c r="P117" s="12" t="e">
        <f>L117-#REF!</f>
        <v>#REF!</v>
      </c>
    </row>
    <row r="118" spans="1:16">
      <c r="A118" s="266"/>
      <c r="B118" s="266"/>
      <c r="C118" s="9" t="s">
        <v>7</v>
      </c>
      <c r="D118" s="10">
        <f t="shared" si="19"/>
        <v>7584.7</v>
      </c>
      <c r="E118" s="10">
        <v>200</v>
      </c>
      <c r="F118" s="10">
        <v>308</v>
      </c>
      <c r="G118" s="10">
        <v>1287.8</v>
      </c>
      <c r="H118" s="10">
        <v>200</v>
      </c>
      <c r="I118" s="10">
        <v>730</v>
      </c>
      <c r="J118" s="10">
        <v>1203.7</v>
      </c>
      <c r="K118" s="10">
        <v>455.2</v>
      </c>
      <c r="L118" s="15">
        <v>800</v>
      </c>
      <c r="M118" s="10">
        <v>800</v>
      </c>
      <c r="N118" s="10">
        <v>800</v>
      </c>
      <c r="O118" s="10">
        <v>800</v>
      </c>
      <c r="P118" s="12" t="e">
        <f>L118-#REF!</f>
        <v>#REF!</v>
      </c>
    </row>
    <row r="119" spans="1:16" ht="24">
      <c r="A119" s="266"/>
      <c r="B119" s="266"/>
      <c r="C119" s="9" t="s">
        <v>8</v>
      </c>
      <c r="D119" s="10">
        <f t="shared" si="19"/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5">
        <v>0</v>
      </c>
      <c r="M119" s="10">
        <v>0</v>
      </c>
      <c r="N119" s="10">
        <v>0</v>
      </c>
      <c r="O119" s="10">
        <v>0</v>
      </c>
      <c r="P119" s="12" t="e">
        <f>L119-#REF!</f>
        <v>#REF!</v>
      </c>
    </row>
    <row r="120" spans="1:16" ht="24">
      <c r="A120" s="266"/>
      <c r="B120" s="266"/>
      <c r="C120" s="9" t="s">
        <v>9</v>
      </c>
      <c r="D120" s="10">
        <f t="shared" si="19"/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5">
        <v>0</v>
      </c>
      <c r="M120" s="10">
        <v>0</v>
      </c>
      <c r="N120" s="10">
        <v>0</v>
      </c>
      <c r="O120" s="10">
        <v>0</v>
      </c>
      <c r="P120" s="12" t="e">
        <f>L120-#REF!</f>
        <v>#REF!</v>
      </c>
    </row>
    <row r="121" spans="1:16" ht="36">
      <c r="A121" s="266"/>
      <c r="B121" s="266"/>
      <c r="C121" s="9" t="s">
        <v>10</v>
      </c>
      <c r="D121" s="10">
        <f t="shared" si="19"/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5">
        <v>0</v>
      </c>
      <c r="M121" s="10">
        <v>0</v>
      </c>
      <c r="N121" s="10">
        <v>0</v>
      </c>
      <c r="O121" s="10">
        <v>0</v>
      </c>
      <c r="P121" s="12" t="e">
        <f>L121-#REF!</f>
        <v>#REF!</v>
      </c>
    </row>
    <row r="122" spans="1:16">
      <c r="A122" s="9"/>
      <c r="B122" s="9"/>
      <c r="C122" s="9"/>
      <c r="D122" s="10">
        <f t="shared" si="19"/>
        <v>0</v>
      </c>
      <c r="E122" s="10"/>
      <c r="F122" s="10"/>
      <c r="G122" s="10"/>
      <c r="H122" s="10"/>
      <c r="I122" s="10"/>
      <c r="J122" s="10"/>
      <c r="K122" s="10"/>
      <c r="L122" s="15"/>
      <c r="M122" s="10"/>
      <c r="N122" s="10"/>
      <c r="O122" s="10"/>
      <c r="P122" s="12" t="e">
        <f>L122-#REF!</f>
        <v>#REF!</v>
      </c>
    </row>
    <row r="123" spans="1:16">
      <c r="A123" s="266" t="s">
        <v>32</v>
      </c>
      <c r="B123" s="266" t="s">
        <v>21</v>
      </c>
      <c r="C123" s="9" t="s">
        <v>6</v>
      </c>
      <c r="D123" s="10">
        <f t="shared" si="19"/>
        <v>152758.39999999999</v>
      </c>
      <c r="E123" s="10">
        <v>0</v>
      </c>
      <c r="F123" s="10">
        <v>0</v>
      </c>
      <c r="G123" s="10">
        <v>0</v>
      </c>
      <c r="H123" s="10">
        <v>28690</v>
      </c>
      <c r="I123" s="10">
        <v>22633.5</v>
      </c>
      <c r="J123" s="10">
        <v>22633.5</v>
      </c>
      <c r="K123" s="10">
        <f>K124+K125+K126+K127+K128</f>
        <v>23265.5</v>
      </c>
      <c r="L123" s="15">
        <f>L124+L125+L126+L127+L128</f>
        <v>20116.900000000001</v>
      </c>
      <c r="M123" s="10">
        <f>M124+M125+M126+M127+M128</f>
        <v>17852.8</v>
      </c>
      <c r="N123" s="10">
        <f>N124+N125+N126+N127+N128</f>
        <v>17566.2</v>
      </c>
      <c r="O123" s="10">
        <f>O124+O125+O126+O127+O128</f>
        <v>0</v>
      </c>
      <c r="P123" s="12" t="e">
        <f>L123-#REF!</f>
        <v>#REF!</v>
      </c>
    </row>
    <row r="124" spans="1:16">
      <c r="A124" s="266"/>
      <c r="B124" s="266"/>
      <c r="C124" s="9" t="s">
        <v>7</v>
      </c>
      <c r="D124" s="10">
        <f t="shared" si="19"/>
        <v>16516.599999999999</v>
      </c>
      <c r="E124" s="9"/>
      <c r="F124" s="9"/>
      <c r="G124" s="9"/>
      <c r="H124" s="10">
        <v>2869</v>
      </c>
      <c r="I124" s="10">
        <v>2489.6999999999998</v>
      </c>
      <c r="J124" s="10">
        <v>2489.6999999999998</v>
      </c>
      <c r="K124" s="10">
        <v>2559.1999999999998</v>
      </c>
      <c r="L124" s="15">
        <v>2212.9</v>
      </c>
      <c r="M124" s="10">
        <v>1963.8</v>
      </c>
      <c r="N124" s="10">
        <v>1932.3</v>
      </c>
      <c r="O124" s="10">
        <v>0</v>
      </c>
      <c r="P124" s="12" t="e">
        <f>L124-#REF!</f>
        <v>#REF!</v>
      </c>
    </row>
    <row r="125" spans="1:16" ht="24">
      <c r="A125" s="266"/>
      <c r="B125" s="266"/>
      <c r="C125" s="9" t="s">
        <v>8</v>
      </c>
      <c r="D125" s="10">
        <f t="shared" si="19"/>
        <v>136241.80000000002</v>
      </c>
      <c r="E125" s="10">
        <v>0</v>
      </c>
      <c r="F125" s="10">
        <v>0</v>
      </c>
      <c r="G125" s="10">
        <v>0</v>
      </c>
      <c r="H125" s="10">
        <v>25821</v>
      </c>
      <c r="I125" s="10">
        <v>20143.8</v>
      </c>
      <c r="J125" s="10">
        <v>20143.8</v>
      </c>
      <c r="K125" s="10">
        <v>20706.3</v>
      </c>
      <c r="L125" s="15">
        <v>17904</v>
      </c>
      <c r="M125" s="10">
        <v>15889</v>
      </c>
      <c r="N125" s="10">
        <v>15633.9</v>
      </c>
      <c r="O125" s="10">
        <v>0</v>
      </c>
      <c r="P125" s="12" t="e">
        <f>L125-#REF!</f>
        <v>#REF!</v>
      </c>
    </row>
    <row r="126" spans="1:16" ht="24">
      <c r="A126" s="266"/>
      <c r="B126" s="266"/>
      <c r="C126" s="9" t="s">
        <v>9</v>
      </c>
      <c r="D126" s="10">
        <f t="shared" si="19"/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5">
        <v>0</v>
      </c>
      <c r="M126" s="10">
        <v>0</v>
      </c>
      <c r="N126" s="10">
        <v>0</v>
      </c>
      <c r="O126" s="10">
        <v>0</v>
      </c>
      <c r="P126" s="12" t="e">
        <f>L126-#REF!</f>
        <v>#REF!</v>
      </c>
    </row>
    <row r="127" spans="1:16" ht="36">
      <c r="A127" s="266"/>
      <c r="B127" s="266"/>
      <c r="C127" s="9" t="s">
        <v>10</v>
      </c>
      <c r="D127" s="10">
        <f t="shared" si="19"/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5">
        <v>0</v>
      </c>
      <c r="M127" s="10">
        <v>0</v>
      </c>
      <c r="N127" s="10">
        <v>0</v>
      </c>
      <c r="O127" s="10">
        <v>0</v>
      </c>
      <c r="P127" s="12" t="e">
        <f>L127-#REF!</f>
        <v>#REF!</v>
      </c>
    </row>
    <row r="128" spans="1:16">
      <c r="A128" s="9"/>
      <c r="B128" s="9"/>
      <c r="C128" s="9"/>
      <c r="D128" s="10">
        <f t="shared" si="19"/>
        <v>0</v>
      </c>
      <c r="E128" s="10"/>
      <c r="F128" s="10"/>
      <c r="G128" s="10"/>
      <c r="H128" s="10"/>
      <c r="I128" s="10"/>
      <c r="J128" s="10"/>
      <c r="K128" s="10"/>
      <c r="L128" s="15"/>
      <c r="M128" s="10"/>
      <c r="N128" s="10"/>
      <c r="O128" s="10"/>
      <c r="P128" s="12" t="e">
        <f>L128-#REF!</f>
        <v>#REF!</v>
      </c>
    </row>
    <row r="129" spans="1:16">
      <c r="A129" s="266" t="s">
        <v>33</v>
      </c>
      <c r="B129" s="266" t="s">
        <v>13</v>
      </c>
      <c r="C129" s="9" t="s">
        <v>6</v>
      </c>
      <c r="D129" s="10">
        <f t="shared" si="19"/>
        <v>183113.4</v>
      </c>
      <c r="E129" s="10">
        <v>0</v>
      </c>
      <c r="F129" s="10">
        <v>0</v>
      </c>
      <c r="G129" s="10">
        <v>0</v>
      </c>
      <c r="H129" s="10">
        <v>8363.4</v>
      </c>
      <c r="I129" s="10">
        <v>28667.599999999999</v>
      </c>
      <c r="J129" s="10">
        <v>30508.7</v>
      </c>
      <c r="K129" s="10">
        <f>K130+K131+K132+K133+K134</f>
        <v>29758.9</v>
      </c>
      <c r="L129" s="15">
        <f>L130+L131+L132+L133+L134</f>
        <v>31512.7</v>
      </c>
      <c r="M129" s="10">
        <f>M130+M131+M132+M133+M134</f>
        <v>27667</v>
      </c>
      <c r="N129" s="10">
        <f>N130+N131+N132+N133+N134</f>
        <v>26635.100000000002</v>
      </c>
      <c r="O129" s="10">
        <f>O130+O131+O132+O133+O134</f>
        <v>0</v>
      </c>
      <c r="P129" s="12" t="e">
        <f>L129-#REF!</f>
        <v>#REF!</v>
      </c>
    </row>
    <row r="130" spans="1:16">
      <c r="A130" s="266"/>
      <c r="B130" s="266"/>
      <c r="C130" s="9" t="s">
        <v>7</v>
      </c>
      <c r="D130" s="10">
        <f t="shared" si="19"/>
        <v>20058.900000000001</v>
      </c>
      <c r="E130" s="10">
        <v>0</v>
      </c>
      <c r="F130" s="10">
        <v>0</v>
      </c>
      <c r="G130" s="10">
        <v>0</v>
      </c>
      <c r="H130" s="10">
        <v>836.3</v>
      </c>
      <c r="I130" s="10">
        <v>3153.4</v>
      </c>
      <c r="J130" s="10">
        <v>3356</v>
      </c>
      <c r="K130" s="10">
        <v>3273.5</v>
      </c>
      <c r="L130" s="15">
        <v>3466.4</v>
      </c>
      <c r="M130" s="10">
        <v>3043.4</v>
      </c>
      <c r="N130" s="10">
        <v>2929.9</v>
      </c>
      <c r="O130" s="10">
        <v>0</v>
      </c>
      <c r="P130" s="12" t="e">
        <f>L130-#REF!</f>
        <v>#REF!</v>
      </c>
    </row>
    <row r="131" spans="1:16" ht="24">
      <c r="A131" s="266"/>
      <c r="B131" s="266"/>
      <c r="C131" s="9" t="s">
        <v>8</v>
      </c>
      <c r="D131" s="10">
        <f t="shared" si="19"/>
        <v>163054.5</v>
      </c>
      <c r="E131" s="10">
        <v>0</v>
      </c>
      <c r="F131" s="10">
        <v>0</v>
      </c>
      <c r="G131" s="10">
        <v>0</v>
      </c>
      <c r="H131" s="10">
        <v>7527.1</v>
      </c>
      <c r="I131" s="10">
        <v>25514.2</v>
      </c>
      <c r="J131" s="10">
        <v>27152.7</v>
      </c>
      <c r="K131" s="10">
        <v>26485.4</v>
      </c>
      <c r="L131" s="15">
        <v>28046.3</v>
      </c>
      <c r="M131" s="10">
        <v>24623.599999999999</v>
      </c>
      <c r="N131" s="10">
        <v>23705.200000000001</v>
      </c>
      <c r="O131" s="10">
        <v>0</v>
      </c>
      <c r="P131" s="12" t="e">
        <f>L131-#REF!</f>
        <v>#REF!</v>
      </c>
    </row>
    <row r="132" spans="1:16" ht="24">
      <c r="A132" s="266"/>
      <c r="B132" s="266"/>
      <c r="C132" s="9" t="s">
        <v>9</v>
      </c>
      <c r="D132" s="10">
        <f t="shared" si="19"/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5">
        <v>0</v>
      </c>
      <c r="M132" s="10">
        <v>0</v>
      </c>
      <c r="N132" s="10">
        <v>0</v>
      </c>
      <c r="O132" s="10">
        <v>0</v>
      </c>
      <c r="P132" s="12" t="e">
        <f>L132-#REF!</f>
        <v>#REF!</v>
      </c>
    </row>
    <row r="133" spans="1:16" ht="36">
      <c r="A133" s="266"/>
      <c r="B133" s="266"/>
      <c r="C133" s="9" t="s">
        <v>10</v>
      </c>
      <c r="D133" s="10">
        <f t="shared" si="19"/>
        <v>0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5">
        <v>0</v>
      </c>
      <c r="M133" s="10">
        <v>0</v>
      </c>
      <c r="N133" s="10">
        <v>0</v>
      </c>
      <c r="O133" s="10">
        <v>0</v>
      </c>
      <c r="P133" s="12" t="e">
        <f>L133-#REF!</f>
        <v>#REF!</v>
      </c>
    </row>
    <row r="134" spans="1:16">
      <c r="A134" s="9"/>
      <c r="B134" s="9"/>
      <c r="C134" s="9"/>
      <c r="D134" s="10">
        <f t="shared" si="19"/>
        <v>0</v>
      </c>
      <c r="E134" s="10"/>
      <c r="F134" s="10"/>
      <c r="G134" s="10"/>
      <c r="H134" s="10"/>
      <c r="I134" s="10"/>
      <c r="J134" s="10"/>
      <c r="K134" s="10"/>
      <c r="L134" s="15"/>
      <c r="M134" s="10"/>
      <c r="N134" s="10"/>
      <c r="O134" s="10"/>
      <c r="P134" s="12" t="e">
        <f>L134-#REF!</f>
        <v>#REF!</v>
      </c>
    </row>
    <row r="135" spans="1:16">
      <c r="A135" s="268" t="s">
        <v>34</v>
      </c>
      <c r="B135" s="266"/>
      <c r="C135" s="9" t="s">
        <v>6</v>
      </c>
      <c r="D135" s="10">
        <f t="shared" si="19"/>
        <v>1918925.4</v>
      </c>
      <c r="E135" s="10">
        <f t="shared" ref="E135:O140" si="21">E141+E147+E153+E159+E165</f>
        <v>297486.5</v>
      </c>
      <c r="F135" s="10">
        <f t="shared" si="21"/>
        <v>153757.29999999999</v>
      </c>
      <c r="G135" s="10">
        <f t="shared" si="21"/>
        <v>157294.9</v>
      </c>
      <c r="H135" s="10">
        <f t="shared" si="21"/>
        <v>131371.29999999999</v>
      </c>
      <c r="I135" s="10">
        <f t="shared" si="21"/>
        <v>152122.19999999998</v>
      </c>
      <c r="J135" s="10">
        <f t="shared" si="21"/>
        <v>152893.4</v>
      </c>
      <c r="K135" s="10">
        <f t="shared" si="21"/>
        <v>156893.5</v>
      </c>
      <c r="L135" s="15">
        <f t="shared" si="21"/>
        <v>177767.59999999998</v>
      </c>
      <c r="M135" s="10">
        <f t="shared" si="21"/>
        <v>178753.69999999998</v>
      </c>
      <c r="N135" s="10">
        <f t="shared" si="21"/>
        <v>179769.4</v>
      </c>
      <c r="O135" s="10">
        <f t="shared" si="21"/>
        <v>180815.59999999998</v>
      </c>
      <c r="P135" s="12" t="e">
        <f>L135-#REF!</f>
        <v>#REF!</v>
      </c>
    </row>
    <row r="136" spans="1:16">
      <c r="A136" s="268"/>
      <c r="B136" s="266"/>
      <c r="C136" s="9" t="s">
        <v>7</v>
      </c>
      <c r="D136" s="10">
        <f t="shared" si="19"/>
        <v>1388415.2000000002</v>
      </c>
      <c r="E136" s="10">
        <f t="shared" si="21"/>
        <v>126152.8</v>
      </c>
      <c r="F136" s="10">
        <f t="shared" si="21"/>
        <v>113108.9</v>
      </c>
      <c r="G136" s="10">
        <f t="shared" si="21"/>
        <v>110949.5</v>
      </c>
      <c r="H136" s="10">
        <f t="shared" si="21"/>
        <v>108332</v>
      </c>
      <c r="I136" s="10">
        <f t="shared" si="21"/>
        <v>108831.7</v>
      </c>
      <c r="J136" s="10">
        <f t="shared" si="21"/>
        <v>116255.1</v>
      </c>
      <c r="K136" s="10">
        <f t="shared" si="21"/>
        <v>125196</v>
      </c>
      <c r="L136" s="15">
        <f t="shared" si="21"/>
        <v>144897.29999999999</v>
      </c>
      <c r="M136" s="10">
        <f t="shared" si="21"/>
        <v>144897.29999999999</v>
      </c>
      <c r="N136" s="10">
        <f t="shared" si="21"/>
        <v>144897.29999999999</v>
      </c>
      <c r="O136" s="10">
        <f t="shared" si="21"/>
        <v>144897.29999999999</v>
      </c>
      <c r="P136" s="12" t="e">
        <f>L136-#REF!</f>
        <v>#REF!</v>
      </c>
    </row>
    <row r="137" spans="1:16" ht="24">
      <c r="A137" s="268"/>
      <c r="B137" s="266"/>
      <c r="C137" s="9" t="s">
        <v>8</v>
      </c>
      <c r="D137" s="10">
        <f t="shared" si="19"/>
        <v>0</v>
      </c>
      <c r="E137" s="10">
        <f t="shared" si="21"/>
        <v>0</v>
      </c>
      <c r="F137" s="10">
        <f t="shared" si="21"/>
        <v>0</v>
      </c>
      <c r="G137" s="10">
        <f t="shared" si="21"/>
        <v>0</v>
      </c>
      <c r="H137" s="10">
        <f t="shared" si="21"/>
        <v>0</v>
      </c>
      <c r="I137" s="10">
        <f t="shared" si="21"/>
        <v>0</v>
      </c>
      <c r="J137" s="10">
        <f t="shared" si="21"/>
        <v>0</v>
      </c>
      <c r="K137" s="10">
        <f t="shared" si="21"/>
        <v>0</v>
      </c>
      <c r="L137" s="15">
        <f t="shared" si="21"/>
        <v>0</v>
      </c>
      <c r="M137" s="10">
        <f t="shared" si="21"/>
        <v>0</v>
      </c>
      <c r="N137" s="10">
        <f t="shared" si="21"/>
        <v>0</v>
      </c>
      <c r="O137" s="10">
        <f t="shared" si="21"/>
        <v>0</v>
      </c>
      <c r="P137" s="12" t="e">
        <f>L137-#REF!</f>
        <v>#REF!</v>
      </c>
    </row>
    <row r="138" spans="1:16" ht="24">
      <c r="A138" s="268"/>
      <c r="B138" s="266"/>
      <c r="C138" s="9" t="s">
        <v>9</v>
      </c>
      <c r="D138" s="10">
        <f t="shared" si="19"/>
        <v>215836.4</v>
      </c>
      <c r="E138" s="10">
        <f t="shared" si="21"/>
        <v>153033.70000000001</v>
      </c>
      <c r="F138" s="10">
        <f t="shared" si="21"/>
        <v>21524.9</v>
      </c>
      <c r="G138" s="10">
        <f t="shared" si="21"/>
        <v>21392.5</v>
      </c>
      <c r="H138" s="10">
        <f t="shared" si="21"/>
        <v>0</v>
      </c>
      <c r="I138" s="10">
        <f t="shared" si="21"/>
        <v>13843</v>
      </c>
      <c r="J138" s="10">
        <f t="shared" si="21"/>
        <v>6042.3</v>
      </c>
      <c r="K138" s="10">
        <f t="shared" si="21"/>
        <v>0</v>
      </c>
      <c r="L138" s="15">
        <f t="shared" si="21"/>
        <v>0</v>
      </c>
      <c r="M138" s="10">
        <f t="shared" si="21"/>
        <v>0</v>
      </c>
      <c r="N138" s="10">
        <f t="shared" si="21"/>
        <v>0</v>
      </c>
      <c r="O138" s="10">
        <f t="shared" si="21"/>
        <v>0</v>
      </c>
      <c r="P138" s="12" t="e">
        <f>L138-#REF!</f>
        <v>#REF!</v>
      </c>
    </row>
    <row r="139" spans="1:16" ht="36">
      <c r="A139" s="268"/>
      <c r="B139" s="266"/>
      <c r="C139" s="9" t="s">
        <v>10</v>
      </c>
      <c r="D139" s="10">
        <f t="shared" si="19"/>
        <v>314673.8</v>
      </c>
      <c r="E139" s="10">
        <f t="shared" si="21"/>
        <v>18300</v>
      </c>
      <c r="F139" s="10">
        <f t="shared" si="21"/>
        <v>19123.5</v>
      </c>
      <c r="G139" s="10">
        <f t="shared" si="21"/>
        <v>24952.9</v>
      </c>
      <c r="H139" s="10">
        <f t="shared" si="21"/>
        <v>23039.3</v>
      </c>
      <c r="I139" s="10">
        <f t="shared" si="21"/>
        <v>29447.5</v>
      </c>
      <c r="J139" s="10">
        <f t="shared" si="21"/>
        <v>30596</v>
      </c>
      <c r="K139" s="10">
        <f t="shared" si="21"/>
        <v>31697.5</v>
      </c>
      <c r="L139" s="15">
        <f t="shared" si="21"/>
        <v>32870.300000000003</v>
      </c>
      <c r="M139" s="10">
        <f t="shared" si="21"/>
        <v>33856.400000000001</v>
      </c>
      <c r="N139" s="10">
        <f t="shared" si="21"/>
        <v>34872.1</v>
      </c>
      <c r="O139" s="10">
        <f t="shared" si="21"/>
        <v>35918.300000000003</v>
      </c>
      <c r="P139" s="12" t="e">
        <f>L139-#REF!</f>
        <v>#REF!</v>
      </c>
    </row>
    <row r="140" spans="1:16">
      <c r="A140" s="11"/>
      <c r="B140" s="9"/>
      <c r="C140" s="9"/>
      <c r="D140" s="10">
        <f t="shared" si="19"/>
        <v>0</v>
      </c>
      <c r="E140" s="10">
        <f t="shared" si="21"/>
        <v>0</v>
      </c>
      <c r="F140" s="10">
        <f t="shared" si="21"/>
        <v>0</v>
      </c>
      <c r="G140" s="10">
        <f t="shared" si="21"/>
        <v>0</v>
      </c>
      <c r="H140" s="10">
        <f t="shared" si="21"/>
        <v>0</v>
      </c>
      <c r="I140" s="10">
        <f t="shared" si="21"/>
        <v>0</v>
      </c>
      <c r="J140" s="10">
        <f t="shared" si="21"/>
        <v>0</v>
      </c>
      <c r="K140" s="10">
        <f t="shared" si="21"/>
        <v>0</v>
      </c>
      <c r="L140" s="15">
        <f t="shared" si="21"/>
        <v>0</v>
      </c>
      <c r="M140" s="10">
        <f t="shared" si="21"/>
        <v>0</v>
      </c>
      <c r="N140" s="10">
        <f t="shared" si="21"/>
        <v>0</v>
      </c>
      <c r="O140" s="10">
        <f t="shared" si="21"/>
        <v>0</v>
      </c>
      <c r="P140" s="12" t="e">
        <f>L140-#REF!</f>
        <v>#REF!</v>
      </c>
    </row>
    <row r="141" spans="1:16">
      <c r="A141" s="266" t="s">
        <v>35</v>
      </c>
      <c r="B141" s="266" t="s">
        <v>21</v>
      </c>
      <c r="C141" s="9" t="s">
        <v>6</v>
      </c>
      <c r="D141" s="10">
        <f t="shared" si="19"/>
        <v>1896360.0999999996</v>
      </c>
      <c r="E141" s="10">
        <v>293771.90000000002</v>
      </c>
      <c r="F141" s="10">
        <v>152697.29999999999</v>
      </c>
      <c r="G141" s="10">
        <v>156580.5</v>
      </c>
      <c r="H141" s="10">
        <v>129746.3</v>
      </c>
      <c r="I141" s="10">
        <v>150060.9</v>
      </c>
      <c r="J141" s="10">
        <v>150793.4</v>
      </c>
      <c r="K141" s="10">
        <f>K142+K143+K144+K145+K146</f>
        <v>156203.5</v>
      </c>
      <c r="L141" s="15">
        <f>L142+L143+L144+L145+L146</f>
        <v>175117.59999999998</v>
      </c>
      <c r="M141" s="10">
        <f>M142+M143+M144+M145+M146</f>
        <v>176103.69999999998</v>
      </c>
      <c r="N141" s="10">
        <f>N142+N143+N144+N145+N146</f>
        <v>177119.4</v>
      </c>
      <c r="O141" s="10">
        <f>O142+O143+O144+O145+O146</f>
        <v>178165.59999999998</v>
      </c>
      <c r="P141" s="12" t="e">
        <f>L141-#REF!</f>
        <v>#REF!</v>
      </c>
    </row>
    <row r="142" spans="1:16">
      <c r="A142" s="266"/>
      <c r="B142" s="266"/>
      <c r="C142" s="9" t="s">
        <v>7</v>
      </c>
      <c r="D142" s="10">
        <f t="shared" ref="D142:D205" si="22">SUM(E142:O142)</f>
        <v>1365849.9000000001</v>
      </c>
      <c r="E142" s="10">
        <v>122438.2</v>
      </c>
      <c r="F142" s="10">
        <v>112048.9</v>
      </c>
      <c r="G142" s="10">
        <v>110235.1</v>
      </c>
      <c r="H142" s="10">
        <v>106707</v>
      </c>
      <c r="I142" s="10">
        <v>106770.4</v>
      </c>
      <c r="J142" s="10">
        <v>114155.1</v>
      </c>
      <c r="K142" s="10">
        <v>124506</v>
      </c>
      <c r="L142" s="15">
        <v>142247.29999999999</v>
      </c>
      <c r="M142" s="10">
        <v>142247.29999999999</v>
      </c>
      <c r="N142" s="10">
        <v>142247.29999999999</v>
      </c>
      <c r="O142" s="10">
        <v>142247.29999999999</v>
      </c>
      <c r="P142" s="12" t="e">
        <f>L142-#REF!</f>
        <v>#REF!</v>
      </c>
    </row>
    <row r="143" spans="1:16" ht="24">
      <c r="A143" s="266"/>
      <c r="B143" s="266"/>
      <c r="C143" s="9" t="s">
        <v>8</v>
      </c>
      <c r="D143" s="10">
        <f t="shared" si="22"/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5">
        <v>0</v>
      </c>
      <c r="M143" s="10">
        <v>0</v>
      </c>
      <c r="N143" s="10">
        <v>0</v>
      </c>
      <c r="O143" s="10">
        <v>0</v>
      </c>
      <c r="P143" s="12" t="e">
        <f>L143-#REF!</f>
        <v>#REF!</v>
      </c>
    </row>
    <row r="144" spans="1:16" ht="24">
      <c r="A144" s="266"/>
      <c r="B144" s="266"/>
      <c r="C144" s="9" t="s">
        <v>9</v>
      </c>
      <c r="D144" s="10">
        <f t="shared" si="22"/>
        <v>215836.4</v>
      </c>
      <c r="E144" s="10">
        <v>153033.70000000001</v>
      </c>
      <c r="F144" s="10">
        <v>21524.9</v>
      </c>
      <c r="G144" s="10">
        <v>21392.5</v>
      </c>
      <c r="H144" s="10">
        <v>0</v>
      </c>
      <c r="I144" s="10">
        <v>13843</v>
      </c>
      <c r="J144" s="10">
        <v>6042.3</v>
      </c>
      <c r="K144" s="10">
        <v>0</v>
      </c>
      <c r="L144" s="15">
        <v>0</v>
      </c>
      <c r="M144" s="10">
        <v>0</v>
      </c>
      <c r="N144" s="10">
        <v>0</v>
      </c>
      <c r="O144" s="10">
        <v>0</v>
      </c>
      <c r="P144" s="12" t="e">
        <f>L144-#REF!</f>
        <v>#REF!</v>
      </c>
    </row>
    <row r="145" spans="1:16" ht="36">
      <c r="A145" s="266"/>
      <c r="B145" s="266"/>
      <c r="C145" s="9" t="s">
        <v>10</v>
      </c>
      <c r="D145" s="10">
        <f t="shared" si="22"/>
        <v>314673.8</v>
      </c>
      <c r="E145" s="10">
        <v>18300</v>
      </c>
      <c r="F145" s="10">
        <v>19123.5</v>
      </c>
      <c r="G145" s="10">
        <v>24952.9</v>
      </c>
      <c r="H145" s="10">
        <v>23039.3</v>
      </c>
      <c r="I145" s="10">
        <v>29447.5</v>
      </c>
      <c r="J145" s="10">
        <v>30596</v>
      </c>
      <c r="K145" s="10">
        <v>31697.5</v>
      </c>
      <c r="L145" s="15">
        <v>32870.300000000003</v>
      </c>
      <c r="M145" s="10">
        <v>33856.400000000001</v>
      </c>
      <c r="N145" s="10">
        <v>34872.1</v>
      </c>
      <c r="O145" s="10">
        <v>35918.300000000003</v>
      </c>
      <c r="P145" s="12" t="e">
        <f>L145-#REF!</f>
        <v>#REF!</v>
      </c>
    </row>
    <row r="146" spans="1:16">
      <c r="A146" s="9"/>
      <c r="B146" s="9"/>
      <c r="C146" s="9"/>
      <c r="D146" s="10">
        <f t="shared" si="22"/>
        <v>0</v>
      </c>
      <c r="E146" s="10"/>
      <c r="F146" s="10"/>
      <c r="G146" s="10"/>
      <c r="H146" s="10"/>
      <c r="I146" s="10"/>
      <c r="J146" s="10"/>
      <c r="K146" s="10"/>
      <c r="L146" s="15"/>
      <c r="M146" s="10"/>
      <c r="N146" s="10"/>
      <c r="O146" s="10"/>
      <c r="P146" s="12" t="e">
        <f>L146-#REF!</f>
        <v>#REF!</v>
      </c>
    </row>
    <row r="147" spans="1:16">
      <c r="A147" s="266" t="s">
        <v>36</v>
      </c>
      <c r="B147" s="266" t="s">
        <v>13</v>
      </c>
      <c r="C147" s="9" t="s">
        <v>6</v>
      </c>
      <c r="D147" s="10">
        <f t="shared" si="22"/>
        <v>4162.5</v>
      </c>
      <c r="E147" s="10">
        <v>1550</v>
      </c>
      <c r="F147" s="10">
        <v>250</v>
      </c>
      <c r="G147" s="10">
        <v>342.5</v>
      </c>
      <c r="H147" s="10">
        <v>200</v>
      </c>
      <c r="I147" s="10">
        <v>320</v>
      </c>
      <c r="J147" s="10">
        <v>300</v>
      </c>
      <c r="K147" s="10">
        <f>K148+K149+K150+K151+K152</f>
        <v>0</v>
      </c>
      <c r="L147" s="15">
        <f>L148+L149+L150+L151+L152</f>
        <v>300</v>
      </c>
      <c r="M147" s="10">
        <f>M148+M149+M150+M151+M152</f>
        <v>300</v>
      </c>
      <c r="N147" s="10">
        <f>N148+N149+N150+N151+N152</f>
        <v>300</v>
      </c>
      <c r="O147" s="10">
        <f>O148+O149+O150+O151+O152</f>
        <v>300</v>
      </c>
      <c r="P147" s="12" t="e">
        <f>L147-#REF!</f>
        <v>#REF!</v>
      </c>
    </row>
    <row r="148" spans="1:16">
      <c r="A148" s="266"/>
      <c r="B148" s="266"/>
      <c r="C148" s="9" t="s">
        <v>7</v>
      </c>
      <c r="D148" s="10">
        <f t="shared" si="22"/>
        <v>4162.5</v>
      </c>
      <c r="E148" s="10">
        <v>1550</v>
      </c>
      <c r="F148" s="10">
        <v>250</v>
      </c>
      <c r="G148" s="10">
        <v>342.5</v>
      </c>
      <c r="H148" s="10">
        <v>200</v>
      </c>
      <c r="I148" s="10">
        <v>320</v>
      </c>
      <c r="J148" s="10">
        <v>300</v>
      </c>
      <c r="K148" s="10">
        <v>0</v>
      </c>
      <c r="L148" s="15">
        <v>300</v>
      </c>
      <c r="M148" s="10">
        <v>300</v>
      </c>
      <c r="N148" s="10">
        <v>300</v>
      </c>
      <c r="O148" s="10">
        <v>300</v>
      </c>
      <c r="P148" s="12" t="e">
        <f>L148-#REF!</f>
        <v>#REF!</v>
      </c>
    </row>
    <row r="149" spans="1:16" ht="24">
      <c r="A149" s="266"/>
      <c r="B149" s="266"/>
      <c r="C149" s="9" t="s">
        <v>8</v>
      </c>
      <c r="D149" s="10">
        <f t="shared" si="22"/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5">
        <v>0</v>
      </c>
      <c r="M149" s="10">
        <v>0</v>
      </c>
      <c r="N149" s="10">
        <v>0</v>
      </c>
      <c r="O149" s="10">
        <v>0</v>
      </c>
      <c r="P149" s="12" t="e">
        <f>L149-#REF!</f>
        <v>#REF!</v>
      </c>
    </row>
    <row r="150" spans="1:16" ht="24">
      <c r="A150" s="266"/>
      <c r="B150" s="266"/>
      <c r="C150" s="9" t="s">
        <v>9</v>
      </c>
      <c r="D150" s="10">
        <f t="shared" si="22"/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5">
        <v>0</v>
      </c>
      <c r="M150" s="10">
        <v>0</v>
      </c>
      <c r="N150" s="10">
        <v>0</v>
      </c>
      <c r="O150" s="10">
        <v>0</v>
      </c>
      <c r="P150" s="12" t="e">
        <f>L150-#REF!</f>
        <v>#REF!</v>
      </c>
    </row>
    <row r="151" spans="1:16" ht="36">
      <c r="A151" s="266"/>
      <c r="B151" s="266"/>
      <c r="C151" s="9" t="s">
        <v>10</v>
      </c>
      <c r="D151" s="10">
        <f t="shared" si="22"/>
        <v>0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5">
        <v>0</v>
      </c>
      <c r="M151" s="10">
        <v>0</v>
      </c>
      <c r="N151" s="10">
        <v>0</v>
      </c>
      <c r="O151" s="10">
        <v>0</v>
      </c>
      <c r="P151" s="12" t="e">
        <f>L151-#REF!</f>
        <v>#REF!</v>
      </c>
    </row>
    <row r="152" spans="1:16">
      <c r="A152" s="9"/>
      <c r="B152" s="9"/>
      <c r="C152" s="9"/>
      <c r="D152" s="10">
        <f t="shared" si="22"/>
        <v>0</v>
      </c>
      <c r="E152" s="10"/>
      <c r="F152" s="10"/>
      <c r="G152" s="10"/>
      <c r="H152" s="10"/>
      <c r="I152" s="10"/>
      <c r="J152" s="10"/>
      <c r="K152" s="10"/>
      <c r="L152" s="15"/>
      <c r="M152" s="10"/>
      <c r="N152" s="10"/>
      <c r="O152" s="10"/>
      <c r="P152" s="12" t="e">
        <f>L152-#REF!</f>
        <v>#REF!</v>
      </c>
    </row>
    <row r="153" spans="1:16">
      <c r="A153" s="266" t="s">
        <v>37</v>
      </c>
      <c r="B153" s="266" t="s">
        <v>13</v>
      </c>
      <c r="C153" s="9" t="s">
        <v>6</v>
      </c>
      <c r="D153" s="10">
        <f t="shared" si="22"/>
        <v>7645</v>
      </c>
      <c r="E153" s="10">
        <v>1000</v>
      </c>
      <c r="F153" s="10">
        <v>300</v>
      </c>
      <c r="G153" s="10">
        <v>100</v>
      </c>
      <c r="H153" s="10">
        <v>425</v>
      </c>
      <c r="I153" s="10">
        <v>720</v>
      </c>
      <c r="J153" s="10">
        <v>700</v>
      </c>
      <c r="K153" s="10">
        <f>K154+K155+K156+K157+K158</f>
        <v>400</v>
      </c>
      <c r="L153" s="15">
        <f>L154+L155+L156+L157+L158</f>
        <v>1000</v>
      </c>
      <c r="M153" s="10">
        <f>M154+M155+M156+M157+M158</f>
        <v>1000</v>
      </c>
      <c r="N153" s="10">
        <f>N154+N155+N156+N157+N158</f>
        <v>1000</v>
      </c>
      <c r="O153" s="10">
        <f>O154+O155+O156+O157+O158</f>
        <v>1000</v>
      </c>
      <c r="P153" s="12" t="e">
        <f>L153-#REF!</f>
        <v>#REF!</v>
      </c>
    </row>
    <row r="154" spans="1:16">
      <c r="A154" s="266"/>
      <c r="B154" s="266"/>
      <c r="C154" s="9" t="s">
        <v>7</v>
      </c>
      <c r="D154" s="10">
        <f t="shared" si="22"/>
        <v>7645</v>
      </c>
      <c r="E154" s="10">
        <v>1000</v>
      </c>
      <c r="F154" s="10">
        <v>300</v>
      </c>
      <c r="G154" s="10">
        <v>100</v>
      </c>
      <c r="H154" s="10">
        <v>425</v>
      </c>
      <c r="I154" s="10">
        <v>720</v>
      </c>
      <c r="J154" s="10">
        <v>700</v>
      </c>
      <c r="K154" s="10">
        <v>400</v>
      </c>
      <c r="L154" s="15">
        <v>1000</v>
      </c>
      <c r="M154" s="10">
        <v>1000</v>
      </c>
      <c r="N154" s="10">
        <v>1000</v>
      </c>
      <c r="O154" s="10">
        <v>1000</v>
      </c>
      <c r="P154" s="12" t="e">
        <f>L154-#REF!</f>
        <v>#REF!</v>
      </c>
    </row>
    <row r="155" spans="1:16" ht="24">
      <c r="A155" s="266"/>
      <c r="B155" s="266"/>
      <c r="C155" s="9" t="s">
        <v>8</v>
      </c>
      <c r="D155" s="10">
        <f t="shared" si="22"/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5">
        <v>0</v>
      </c>
      <c r="M155" s="10">
        <v>0</v>
      </c>
      <c r="N155" s="10">
        <v>0</v>
      </c>
      <c r="O155" s="10">
        <v>0</v>
      </c>
      <c r="P155" s="12" t="e">
        <f>L155-#REF!</f>
        <v>#REF!</v>
      </c>
    </row>
    <row r="156" spans="1:16" ht="24">
      <c r="A156" s="266"/>
      <c r="B156" s="266"/>
      <c r="C156" s="9" t="s">
        <v>9</v>
      </c>
      <c r="D156" s="10">
        <f t="shared" si="22"/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5">
        <v>0</v>
      </c>
      <c r="M156" s="10">
        <v>0</v>
      </c>
      <c r="N156" s="10">
        <v>0</v>
      </c>
      <c r="O156" s="10">
        <v>0</v>
      </c>
      <c r="P156" s="12" t="e">
        <f>L156-#REF!</f>
        <v>#REF!</v>
      </c>
    </row>
    <row r="157" spans="1:16" ht="36">
      <c r="A157" s="266"/>
      <c r="B157" s="266"/>
      <c r="C157" s="9" t="s">
        <v>10</v>
      </c>
      <c r="D157" s="10">
        <f t="shared" si="22"/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5">
        <v>0</v>
      </c>
      <c r="M157" s="10">
        <v>0</v>
      </c>
      <c r="N157" s="10">
        <v>0</v>
      </c>
      <c r="O157" s="10">
        <v>0</v>
      </c>
      <c r="P157" s="12" t="e">
        <f>L157-#REF!</f>
        <v>#REF!</v>
      </c>
    </row>
    <row r="158" spans="1:16">
      <c r="A158" s="9"/>
      <c r="B158" s="9"/>
      <c r="C158" s="9"/>
      <c r="D158" s="10">
        <f t="shared" si="22"/>
        <v>0</v>
      </c>
      <c r="E158" s="10"/>
      <c r="F158" s="10"/>
      <c r="G158" s="10"/>
      <c r="H158" s="10"/>
      <c r="I158" s="10"/>
      <c r="J158" s="10"/>
      <c r="K158" s="10"/>
      <c r="L158" s="15"/>
      <c r="M158" s="10"/>
      <c r="N158" s="10"/>
      <c r="O158" s="10"/>
      <c r="P158" s="12" t="e">
        <f>L158-#REF!</f>
        <v>#REF!</v>
      </c>
    </row>
    <row r="159" spans="1:16">
      <c r="A159" s="266" t="s">
        <v>38</v>
      </c>
      <c r="B159" s="266" t="s">
        <v>13</v>
      </c>
      <c r="C159" s="9" t="s">
        <v>6</v>
      </c>
      <c r="D159" s="10">
        <f t="shared" si="22"/>
        <v>3904</v>
      </c>
      <c r="E159" s="10">
        <v>520</v>
      </c>
      <c r="F159" s="10">
        <v>260</v>
      </c>
      <c r="G159" s="10">
        <v>224</v>
      </c>
      <c r="H159" s="10">
        <v>250</v>
      </c>
      <c r="I159" s="10">
        <v>400</v>
      </c>
      <c r="J159" s="10">
        <v>250</v>
      </c>
      <c r="K159" s="10">
        <f>K160+K161+K162+K163+K164</f>
        <v>0</v>
      </c>
      <c r="L159" s="15">
        <f>L160+L161+L162+L163+L164</f>
        <v>500</v>
      </c>
      <c r="M159" s="10">
        <f>M160+M161+M162+M163+M164</f>
        <v>500</v>
      </c>
      <c r="N159" s="10">
        <f>N160+N161+N162+N163+N164</f>
        <v>500</v>
      </c>
      <c r="O159" s="10">
        <f>O160+O161+O162+O163+O164</f>
        <v>500</v>
      </c>
      <c r="P159" s="12" t="e">
        <f>L159-#REF!</f>
        <v>#REF!</v>
      </c>
    </row>
    <row r="160" spans="1:16">
      <c r="A160" s="266"/>
      <c r="B160" s="266"/>
      <c r="C160" s="9" t="s">
        <v>7</v>
      </c>
      <c r="D160" s="10">
        <f t="shared" si="22"/>
        <v>3904</v>
      </c>
      <c r="E160" s="10">
        <v>520</v>
      </c>
      <c r="F160" s="10">
        <v>260</v>
      </c>
      <c r="G160" s="10">
        <v>224</v>
      </c>
      <c r="H160" s="10">
        <v>250</v>
      </c>
      <c r="I160" s="10">
        <v>400</v>
      </c>
      <c r="J160" s="10">
        <v>250</v>
      </c>
      <c r="K160" s="10">
        <v>0</v>
      </c>
      <c r="L160" s="15">
        <v>500</v>
      </c>
      <c r="M160" s="10">
        <v>500</v>
      </c>
      <c r="N160" s="10">
        <v>500</v>
      </c>
      <c r="O160" s="10">
        <v>500</v>
      </c>
      <c r="P160" s="12" t="e">
        <f>L160-#REF!</f>
        <v>#REF!</v>
      </c>
    </row>
    <row r="161" spans="1:17" ht="24">
      <c r="A161" s="266"/>
      <c r="B161" s="266"/>
      <c r="C161" s="9" t="s">
        <v>8</v>
      </c>
      <c r="D161" s="10">
        <f t="shared" si="22"/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5">
        <v>0</v>
      </c>
      <c r="M161" s="10">
        <v>0</v>
      </c>
      <c r="N161" s="10">
        <v>0</v>
      </c>
      <c r="O161" s="10">
        <v>0</v>
      </c>
      <c r="P161" s="12" t="e">
        <f>L161-#REF!</f>
        <v>#REF!</v>
      </c>
    </row>
    <row r="162" spans="1:17" ht="24">
      <c r="A162" s="266"/>
      <c r="B162" s="266"/>
      <c r="C162" s="9" t="s">
        <v>9</v>
      </c>
      <c r="D162" s="10">
        <f t="shared" si="22"/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5">
        <v>0</v>
      </c>
      <c r="M162" s="10">
        <v>0</v>
      </c>
      <c r="N162" s="10">
        <v>0</v>
      </c>
      <c r="O162" s="10">
        <v>0</v>
      </c>
      <c r="P162" s="12" t="e">
        <f>L162-#REF!</f>
        <v>#REF!</v>
      </c>
    </row>
    <row r="163" spans="1:17" ht="36">
      <c r="A163" s="266"/>
      <c r="B163" s="266"/>
      <c r="C163" s="9" t="s">
        <v>10</v>
      </c>
      <c r="D163" s="10">
        <f t="shared" si="22"/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5">
        <v>0</v>
      </c>
      <c r="M163" s="10">
        <v>0</v>
      </c>
      <c r="N163" s="10">
        <v>0</v>
      </c>
      <c r="O163" s="10">
        <v>0</v>
      </c>
      <c r="P163" s="12" t="e">
        <f>L163-#REF!</f>
        <v>#REF!</v>
      </c>
    </row>
    <row r="164" spans="1:17">
      <c r="A164" s="9"/>
      <c r="B164" s="9"/>
      <c r="C164" s="9"/>
      <c r="D164" s="10">
        <f t="shared" si="22"/>
        <v>0</v>
      </c>
      <c r="E164" s="10"/>
      <c r="F164" s="10"/>
      <c r="G164" s="10"/>
      <c r="H164" s="10"/>
      <c r="I164" s="10"/>
      <c r="J164" s="10"/>
      <c r="K164" s="10"/>
      <c r="L164" s="15"/>
      <c r="M164" s="10"/>
      <c r="N164" s="10"/>
      <c r="O164" s="10"/>
      <c r="P164" s="12" t="e">
        <f>L164-#REF!</f>
        <v>#REF!</v>
      </c>
    </row>
    <row r="165" spans="1:17">
      <c r="A165" s="266" t="s">
        <v>39</v>
      </c>
      <c r="B165" s="266" t="s">
        <v>13</v>
      </c>
      <c r="C165" s="9" t="s">
        <v>6</v>
      </c>
      <c r="D165" s="10">
        <f t="shared" si="22"/>
        <v>6853.8</v>
      </c>
      <c r="E165" s="10">
        <v>644.6</v>
      </c>
      <c r="F165" s="10">
        <v>250</v>
      </c>
      <c r="G165" s="10">
        <v>47.9</v>
      </c>
      <c r="H165" s="10">
        <v>750</v>
      </c>
      <c r="I165" s="10">
        <v>621.29999999999995</v>
      </c>
      <c r="J165" s="10">
        <v>850</v>
      </c>
      <c r="K165" s="10">
        <f>K166+K167+K168+K169+K170</f>
        <v>290</v>
      </c>
      <c r="L165" s="15">
        <f>L166+L167+L168+L169+L170</f>
        <v>850</v>
      </c>
      <c r="M165" s="10">
        <f>M166+M167+M168+M169+M170</f>
        <v>850</v>
      </c>
      <c r="N165" s="10">
        <f>N166+N167+N168+N169+N170</f>
        <v>850</v>
      </c>
      <c r="O165" s="10">
        <f>O166+O167+O168+O169+O170</f>
        <v>850</v>
      </c>
      <c r="P165" s="12" t="e">
        <f>L165-#REF!</f>
        <v>#REF!</v>
      </c>
    </row>
    <row r="166" spans="1:17">
      <c r="A166" s="266"/>
      <c r="B166" s="266"/>
      <c r="C166" s="9" t="s">
        <v>7</v>
      </c>
      <c r="D166" s="10">
        <f t="shared" si="22"/>
        <v>6853.8</v>
      </c>
      <c r="E166" s="10">
        <v>644.6</v>
      </c>
      <c r="F166" s="10">
        <v>250</v>
      </c>
      <c r="G166" s="10">
        <v>47.9</v>
      </c>
      <c r="H166" s="10">
        <v>750</v>
      </c>
      <c r="I166" s="10">
        <v>621.29999999999995</v>
      </c>
      <c r="J166" s="10">
        <v>850</v>
      </c>
      <c r="K166" s="10">
        <v>290</v>
      </c>
      <c r="L166" s="15">
        <v>850</v>
      </c>
      <c r="M166" s="10">
        <v>850</v>
      </c>
      <c r="N166" s="10">
        <v>850</v>
      </c>
      <c r="O166" s="10">
        <v>850</v>
      </c>
      <c r="P166" s="12" t="e">
        <f>L166-#REF!</f>
        <v>#REF!</v>
      </c>
    </row>
    <row r="167" spans="1:17" ht="24">
      <c r="A167" s="266"/>
      <c r="B167" s="266"/>
      <c r="C167" s="9" t="s">
        <v>8</v>
      </c>
      <c r="D167" s="10">
        <f t="shared" si="22"/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5">
        <v>0</v>
      </c>
      <c r="M167" s="10">
        <v>0</v>
      </c>
      <c r="N167" s="10">
        <v>0</v>
      </c>
      <c r="O167" s="10">
        <v>0</v>
      </c>
      <c r="P167" s="12" t="e">
        <f>L167-#REF!</f>
        <v>#REF!</v>
      </c>
    </row>
    <row r="168" spans="1:17" ht="24">
      <c r="A168" s="266"/>
      <c r="B168" s="266"/>
      <c r="C168" s="9" t="s">
        <v>9</v>
      </c>
      <c r="D168" s="10">
        <f t="shared" si="22"/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5">
        <v>0</v>
      </c>
      <c r="M168" s="10">
        <v>0</v>
      </c>
      <c r="N168" s="10">
        <v>0</v>
      </c>
      <c r="O168" s="10">
        <v>0</v>
      </c>
      <c r="P168" s="12" t="e">
        <f>L168-#REF!</f>
        <v>#REF!</v>
      </c>
    </row>
    <row r="169" spans="1:17" ht="36">
      <c r="A169" s="266"/>
      <c r="B169" s="266"/>
      <c r="C169" s="9" t="s">
        <v>10</v>
      </c>
      <c r="D169" s="10">
        <f t="shared" si="22"/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0</v>
      </c>
      <c r="L169" s="15">
        <v>0</v>
      </c>
      <c r="M169" s="10">
        <v>0</v>
      </c>
      <c r="N169" s="10">
        <v>0</v>
      </c>
      <c r="O169" s="10">
        <v>0</v>
      </c>
      <c r="P169" s="12" t="e">
        <f>L169-#REF!</f>
        <v>#REF!</v>
      </c>
    </row>
    <row r="170" spans="1:17">
      <c r="A170" s="9"/>
      <c r="B170" s="9"/>
      <c r="C170" s="9"/>
      <c r="D170" s="10">
        <f t="shared" si="22"/>
        <v>0</v>
      </c>
      <c r="E170" s="10"/>
      <c r="F170" s="10"/>
      <c r="G170" s="10"/>
      <c r="H170" s="10"/>
      <c r="I170" s="10"/>
      <c r="J170" s="10"/>
      <c r="K170" s="10"/>
      <c r="L170" s="15"/>
      <c r="M170" s="10"/>
      <c r="N170" s="10"/>
      <c r="O170" s="10"/>
      <c r="P170" s="12" t="e">
        <f>L170-#REF!</f>
        <v>#REF!</v>
      </c>
    </row>
    <row r="171" spans="1:17">
      <c r="A171" s="268" t="s">
        <v>40</v>
      </c>
      <c r="B171" s="266"/>
      <c r="C171" s="9" t="s">
        <v>6</v>
      </c>
      <c r="D171" s="10">
        <f t="shared" si="22"/>
        <v>5652986.8000000007</v>
      </c>
      <c r="E171" s="10">
        <f t="shared" ref="E171:O176" si="23">E177+E183+E189+E195+E201</f>
        <v>517680.10000000003</v>
      </c>
      <c r="F171" s="10">
        <f t="shared" si="23"/>
        <v>163067.6</v>
      </c>
      <c r="G171" s="10">
        <f t="shared" si="23"/>
        <v>177286.9</v>
      </c>
      <c r="H171" s="10">
        <f t="shared" si="23"/>
        <v>253380.30000000002</v>
      </c>
      <c r="I171" s="10">
        <f t="shared" si="23"/>
        <v>528195.5</v>
      </c>
      <c r="J171" s="10">
        <f t="shared" si="23"/>
        <v>566369.9</v>
      </c>
      <c r="K171" s="10">
        <f t="shared" si="23"/>
        <v>582871.19999999995</v>
      </c>
      <c r="L171" s="15">
        <f t="shared" si="23"/>
        <v>739425.60000000009</v>
      </c>
      <c r="M171" s="10">
        <f t="shared" si="23"/>
        <v>706881.4</v>
      </c>
      <c r="N171" s="10">
        <f t="shared" si="23"/>
        <v>714735.70000000007</v>
      </c>
      <c r="O171" s="10">
        <f t="shared" si="23"/>
        <v>703092.60000000009</v>
      </c>
      <c r="P171" s="12" t="e">
        <f>L171-#REF!</f>
        <v>#REF!</v>
      </c>
    </row>
    <row r="172" spans="1:17">
      <c r="A172" s="268"/>
      <c r="B172" s="266"/>
      <c r="C172" s="9" t="s">
        <v>7</v>
      </c>
      <c r="D172" s="10">
        <f t="shared" si="22"/>
        <v>1091251.2000000002</v>
      </c>
      <c r="E172" s="10">
        <f t="shared" si="23"/>
        <v>92446.399999999994</v>
      </c>
      <c r="F172" s="10">
        <f t="shared" si="23"/>
        <v>84532.9</v>
      </c>
      <c r="G172" s="10">
        <f t="shared" si="23"/>
        <v>80647.700000000012</v>
      </c>
      <c r="H172" s="10">
        <f t="shared" si="23"/>
        <v>81228.399999999994</v>
      </c>
      <c r="I172" s="10">
        <f t="shared" si="23"/>
        <v>82283.5</v>
      </c>
      <c r="J172" s="10">
        <f t="shared" si="23"/>
        <v>96492.200000000012</v>
      </c>
      <c r="K172" s="10">
        <f t="shared" si="23"/>
        <v>101202.9</v>
      </c>
      <c r="L172" s="15">
        <f t="shared" si="23"/>
        <v>117954.3</v>
      </c>
      <c r="M172" s="10">
        <f t="shared" si="23"/>
        <v>118154.3</v>
      </c>
      <c r="N172" s="10">
        <f t="shared" si="23"/>
        <v>118154.3</v>
      </c>
      <c r="O172" s="10">
        <f t="shared" si="23"/>
        <v>118154.3</v>
      </c>
      <c r="P172" s="12" t="e">
        <f>L172-#REF!</f>
        <v>#REF!</v>
      </c>
      <c r="Q172" s="1">
        <v>117954.3</v>
      </c>
    </row>
    <row r="173" spans="1:17" ht="24">
      <c r="A173" s="268"/>
      <c r="B173" s="266"/>
      <c r="C173" s="9" t="s">
        <v>8</v>
      </c>
      <c r="D173" s="10">
        <f t="shared" si="22"/>
        <v>29633.7</v>
      </c>
      <c r="E173" s="10">
        <f t="shared" si="23"/>
        <v>3349.8</v>
      </c>
      <c r="F173" s="10">
        <f t="shared" si="23"/>
        <v>3479.9</v>
      </c>
      <c r="G173" s="10">
        <f t="shared" si="23"/>
        <v>3222</v>
      </c>
      <c r="H173" s="10">
        <f t="shared" si="23"/>
        <v>4462.3999999999996</v>
      </c>
      <c r="I173" s="10">
        <f t="shared" si="23"/>
        <v>4757.8999999999996</v>
      </c>
      <c r="J173" s="10">
        <f t="shared" si="23"/>
        <v>4975.5</v>
      </c>
      <c r="K173" s="10">
        <f t="shared" si="23"/>
        <v>5386.2</v>
      </c>
      <c r="L173" s="15">
        <f t="shared" si="23"/>
        <v>0</v>
      </c>
      <c r="M173" s="10">
        <f t="shared" si="23"/>
        <v>0</v>
      </c>
      <c r="N173" s="10">
        <f t="shared" si="23"/>
        <v>0</v>
      </c>
      <c r="O173" s="10">
        <f t="shared" si="23"/>
        <v>0</v>
      </c>
      <c r="P173" s="12" t="e">
        <f>L173-#REF!</f>
        <v>#REF!</v>
      </c>
    </row>
    <row r="174" spans="1:17" ht="24">
      <c r="A174" s="268"/>
      <c r="B174" s="266"/>
      <c r="C174" s="9" t="s">
        <v>9</v>
      </c>
      <c r="D174" s="10">
        <f t="shared" si="22"/>
        <v>4510501.0999999996</v>
      </c>
      <c r="E174" s="10">
        <f t="shared" si="23"/>
        <v>420511.9</v>
      </c>
      <c r="F174" s="10">
        <f t="shared" si="23"/>
        <v>73621.100000000006</v>
      </c>
      <c r="G174" s="10">
        <f t="shared" si="23"/>
        <v>92969.8</v>
      </c>
      <c r="H174" s="10">
        <f t="shared" si="23"/>
        <v>167318.70000000001</v>
      </c>
      <c r="I174" s="10">
        <f t="shared" si="23"/>
        <v>426928</v>
      </c>
      <c r="J174" s="10">
        <f t="shared" si="23"/>
        <v>464215.9</v>
      </c>
      <c r="K174" s="10">
        <f t="shared" si="23"/>
        <v>476038.9</v>
      </c>
      <c r="L174" s="15">
        <f t="shared" si="23"/>
        <v>620785</v>
      </c>
      <c r="M174" s="10">
        <f t="shared" si="23"/>
        <v>588027.1</v>
      </c>
      <c r="N174" s="10">
        <f t="shared" si="23"/>
        <v>595871.4</v>
      </c>
      <c r="O174" s="10">
        <f t="shared" si="23"/>
        <v>584213.30000000005</v>
      </c>
      <c r="P174" s="12" t="e">
        <f>L174-#REF!</f>
        <v>#REF!</v>
      </c>
    </row>
    <row r="175" spans="1:17" ht="36">
      <c r="A175" s="268"/>
      <c r="B175" s="266"/>
      <c r="C175" s="9" t="s">
        <v>10</v>
      </c>
      <c r="D175" s="10">
        <f t="shared" si="22"/>
        <v>21600.799999999999</v>
      </c>
      <c r="E175" s="10">
        <f t="shared" si="23"/>
        <v>1372</v>
      </c>
      <c r="F175" s="10">
        <f t="shared" si="23"/>
        <v>1433.7</v>
      </c>
      <c r="G175" s="10">
        <f t="shared" si="23"/>
        <v>447.4</v>
      </c>
      <c r="H175" s="10">
        <f t="shared" si="23"/>
        <v>370.8</v>
      </c>
      <c r="I175" s="10">
        <f t="shared" si="23"/>
        <v>14226.1</v>
      </c>
      <c r="J175" s="10">
        <f t="shared" si="23"/>
        <v>686.3</v>
      </c>
      <c r="K175" s="10">
        <f t="shared" si="23"/>
        <v>243.2</v>
      </c>
      <c r="L175" s="15">
        <f t="shared" si="23"/>
        <v>686.3</v>
      </c>
      <c r="M175" s="10">
        <f t="shared" si="23"/>
        <v>700</v>
      </c>
      <c r="N175" s="10">
        <f t="shared" si="23"/>
        <v>710</v>
      </c>
      <c r="O175" s="10">
        <f t="shared" si="23"/>
        <v>725</v>
      </c>
      <c r="P175" s="12" t="e">
        <f>L175-#REF!</f>
        <v>#REF!</v>
      </c>
    </row>
    <row r="176" spans="1:17">
      <c r="A176" s="11"/>
      <c r="B176" s="9"/>
      <c r="C176" s="9"/>
      <c r="D176" s="10">
        <f t="shared" si="22"/>
        <v>0</v>
      </c>
      <c r="E176" s="10">
        <f t="shared" si="23"/>
        <v>0</v>
      </c>
      <c r="F176" s="10">
        <f t="shared" si="23"/>
        <v>0</v>
      </c>
      <c r="G176" s="10">
        <f t="shared" si="23"/>
        <v>0</v>
      </c>
      <c r="H176" s="10">
        <f t="shared" si="23"/>
        <v>0</v>
      </c>
      <c r="I176" s="10">
        <f t="shared" si="23"/>
        <v>0</v>
      </c>
      <c r="J176" s="10">
        <f t="shared" si="23"/>
        <v>0</v>
      </c>
      <c r="K176" s="10">
        <f t="shared" si="23"/>
        <v>0</v>
      </c>
      <c r="L176" s="15">
        <f t="shared" si="23"/>
        <v>0</v>
      </c>
      <c r="M176" s="10">
        <f t="shared" si="23"/>
        <v>0</v>
      </c>
      <c r="N176" s="10">
        <f t="shared" si="23"/>
        <v>0</v>
      </c>
      <c r="O176" s="10">
        <f t="shared" si="23"/>
        <v>0</v>
      </c>
      <c r="P176" s="12" t="e">
        <f>L176-#REF!</f>
        <v>#REF!</v>
      </c>
    </row>
    <row r="177" spans="1:16">
      <c r="A177" s="266" t="s">
        <v>41</v>
      </c>
      <c r="B177" s="266" t="s">
        <v>21</v>
      </c>
      <c r="C177" s="9" t="s">
        <v>6</v>
      </c>
      <c r="D177" s="10">
        <f t="shared" si="22"/>
        <v>5588503.5999999996</v>
      </c>
      <c r="E177" s="10">
        <v>510118.40000000002</v>
      </c>
      <c r="F177" s="10">
        <v>157527.70000000001</v>
      </c>
      <c r="G177" s="10">
        <v>173238.3</v>
      </c>
      <c r="H177" s="10">
        <v>246086.5</v>
      </c>
      <c r="I177" s="10">
        <v>520253.1</v>
      </c>
      <c r="J177" s="10">
        <v>557067</v>
      </c>
      <c r="K177" s="10">
        <f>K178+K179+K180+K181+K182</f>
        <v>574677.29999999993</v>
      </c>
      <c r="L177" s="15">
        <f>L178+L179+L180+L181+L182</f>
        <v>735775.60000000009</v>
      </c>
      <c r="M177" s="10">
        <f>M178+M179+M180+M181+M182</f>
        <v>703231.4</v>
      </c>
      <c r="N177" s="10">
        <f>N178+N179+N180+N181+N182</f>
        <v>711085.70000000007</v>
      </c>
      <c r="O177" s="10">
        <f>O178+O179+O180+O181+O182</f>
        <v>699442.60000000009</v>
      </c>
      <c r="P177" s="12" t="e">
        <f>L177-#REF!</f>
        <v>#REF!</v>
      </c>
    </row>
    <row r="178" spans="1:16">
      <c r="A178" s="266"/>
      <c r="B178" s="266"/>
      <c r="C178" s="9" t="s">
        <v>7</v>
      </c>
      <c r="D178" s="10">
        <f t="shared" si="22"/>
        <v>1056401.7000000002</v>
      </c>
      <c r="E178" s="10">
        <v>88234.5</v>
      </c>
      <c r="F178" s="10">
        <v>82472.899999999994</v>
      </c>
      <c r="G178" s="10">
        <v>79821.100000000006</v>
      </c>
      <c r="H178" s="10">
        <v>78397</v>
      </c>
      <c r="I178" s="10">
        <v>79099</v>
      </c>
      <c r="J178" s="10">
        <v>92164.800000000003</v>
      </c>
      <c r="K178" s="10">
        <v>98395.199999999997</v>
      </c>
      <c r="L178" s="15">
        <f>114504.3-200</f>
        <v>114304.3</v>
      </c>
      <c r="M178" s="10">
        <v>114504.3</v>
      </c>
      <c r="N178" s="10">
        <v>114504.3</v>
      </c>
      <c r="O178" s="10">
        <v>114504.3</v>
      </c>
      <c r="P178" s="12" t="e">
        <f>L178-#REF!</f>
        <v>#REF!</v>
      </c>
    </row>
    <row r="179" spans="1:16" ht="24">
      <c r="A179" s="266"/>
      <c r="B179" s="266"/>
      <c r="C179" s="9" t="s">
        <v>8</v>
      </c>
      <c r="D179" s="10">
        <f t="shared" si="22"/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5">
        <v>0</v>
      </c>
      <c r="M179" s="10">
        <v>0</v>
      </c>
      <c r="N179" s="10">
        <v>0</v>
      </c>
      <c r="O179" s="10">
        <v>0</v>
      </c>
      <c r="P179" s="12" t="e">
        <f>L179-#REF!</f>
        <v>#REF!</v>
      </c>
    </row>
    <row r="180" spans="1:16" ht="24">
      <c r="A180" s="266"/>
      <c r="B180" s="266"/>
      <c r="C180" s="9" t="s">
        <v>9</v>
      </c>
      <c r="D180" s="10">
        <f t="shared" si="22"/>
        <v>4510501.0999999996</v>
      </c>
      <c r="E180" s="10">
        <v>420511.9</v>
      </c>
      <c r="F180" s="10">
        <v>73621.100000000006</v>
      </c>
      <c r="G180" s="10">
        <v>92969.8</v>
      </c>
      <c r="H180" s="10">
        <v>167318.70000000001</v>
      </c>
      <c r="I180" s="10">
        <v>426928</v>
      </c>
      <c r="J180" s="10">
        <v>464215.9</v>
      </c>
      <c r="K180" s="10">
        <v>476038.9</v>
      </c>
      <c r="L180" s="15">
        <v>620785</v>
      </c>
      <c r="M180" s="10">
        <v>588027.1</v>
      </c>
      <c r="N180" s="10">
        <v>595871.4</v>
      </c>
      <c r="O180" s="10">
        <v>584213.30000000005</v>
      </c>
      <c r="P180" s="12" t="e">
        <f>L180-#REF!</f>
        <v>#REF!</v>
      </c>
    </row>
    <row r="181" spans="1:16" ht="36">
      <c r="A181" s="266"/>
      <c r="B181" s="266"/>
      <c r="C181" s="9" t="s">
        <v>10</v>
      </c>
      <c r="D181" s="10">
        <f t="shared" si="22"/>
        <v>21600.799999999999</v>
      </c>
      <c r="E181" s="10">
        <v>1372</v>
      </c>
      <c r="F181" s="10">
        <v>1433.7</v>
      </c>
      <c r="G181" s="10">
        <v>447.4</v>
      </c>
      <c r="H181" s="10">
        <v>370.8</v>
      </c>
      <c r="I181" s="10">
        <v>14226.1</v>
      </c>
      <c r="J181" s="10">
        <v>686.3</v>
      </c>
      <c r="K181" s="10">
        <v>243.2</v>
      </c>
      <c r="L181" s="15">
        <v>686.3</v>
      </c>
      <c r="M181" s="10">
        <v>700</v>
      </c>
      <c r="N181" s="10">
        <v>710</v>
      </c>
      <c r="O181" s="10">
        <v>725</v>
      </c>
      <c r="P181" s="12" t="e">
        <f>L181-#REF!</f>
        <v>#REF!</v>
      </c>
    </row>
    <row r="182" spans="1:16">
      <c r="A182" s="9"/>
      <c r="B182" s="9"/>
      <c r="C182" s="9"/>
      <c r="D182" s="10">
        <f t="shared" si="22"/>
        <v>0</v>
      </c>
      <c r="E182" s="10"/>
      <c r="F182" s="10"/>
      <c r="G182" s="10"/>
      <c r="H182" s="10"/>
      <c r="I182" s="10"/>
      <c r="J182" s="10"/>
      <c r="K182" s="10"/>
      <c r="L182" s="15"/>
      <c r="M182" s="10"/>
      <c r="N182" s="10"/>
      <c r="O182" s="10"/>
      <c r="P182" s="12" t="e">
        <f>L182-#REF!</f>
        <v>#REF!</v>
      </c>
    </row>
    <row r="183" spans="1:16">
      <c r="A183" s="266" t="s">
        <v>42</v>
      </c>
      <c r="B183" s="266" t="s">
        <v>13</v>
      </c>
      <c r="C183" s="9" t="s">
        <v>6</v>
      </c>
      <c r="D183" s="10">
        <f t="shared" si="22"/>
        <v>16161.5</v>
      </c>
      <c r="E183" s="10">
        <v>1491.9</v>
      </c>
      <c r="F183" s="10">
        <v>1719.5</v>
      </c>
      <c r="G183" s="10">
        <v>1047</v>
      </c>
      <c r="H183" s="10">
        <v>2644.7</v>
      </c>
      <c r="I183" s="10">
        <v>2089.4</v>
      </c>
      <c r="J183" s="10">
        <v>2269</v>
      </c>
      <c r="K183" s="10">
        <f>K184+K185+K186+K187+K188</f>
        <v>900</v>
      </c>
      <c r="L183" s="15">
        <f>L184+L185+L186+L187+L188</f>
        <v>1000</v>
      </c>
      <c r="M183" s="10">
        <f>M184+M185+M186+M187+M188</f>
        <v>1000</v>
      </c>
      <c r="N183" s="10">
        <f>N184+N185+N186+N187+N188</f>
        <v>1000</v>
      </c>
      <c r="O183" s="10">
        <f>O184+O185+O186+O187+O188</f>
        <v>1000</v>
      </c>
      <c r="P183" s="12" t="e">
        <f>L183-#REF!</f>
        <v>#REF!</v>
      </c>
    </row>
    <row r="184" spans="1:16">
      <c r="A184" s="266"/>
      <c r="B184" s="266"/>
      <c r="C184" s="9" t="s">
        <v>7</v>
      </c>
      <c r="D184" s="10">
        <f t="shared" si="22"/>
        <v>12436.6</v>
      </c>
      <c r="E184" s="10">
        <v>1491.9</v>
      </c>
      <c r="F184" s="10">
        <v>950</v>
      </c>
      <c r="G184" s="10">
        <v>300</v>
      </c>
      <c r="H184" s="10">
        <v>1937.7</v>
      </c>
      <c r="I184" s="10">
        <v>1321.4</v>
      </c>
      <c r="J184" s="10">
        <v>1535.6</v>
      </c>
      <c r="K184" s="10">
        <v>900</v>
      </c>
      <c r="L184" s="15">
        <v>1000</v>
      </c>
      <c r="M184" s="10">
        <v>1000</v>
      </c>
      <c r="N184" s="10">
        <v>1000</v>
      </c>
      <c r="O184" s="10">
        <v>1000</v>
      </c>
      <c r="P184" s="12" t="e">
        <f>L184-#REF!</f>
        <v>#REF!</v>
      </c>
    </row>
    <row r="185" spans="1:16" ht="24">
      <c r="A185" s="266"/>
      <c r="B185" s="266"/>
      <c r="C185" s="9" t="s">
        <v>8</v>
      </c>
      <c r="D185" s="10">
        <f t="shared" si="22"/>
        <v>3724.9</v>
      </c>
      <c r="E185" s="10">
        <v>0</v>
      </c>
      <c r="F185" s="10">
        <v>769.5</v>
      </c>
      <c r="G185" s="10">
        <v>747</v>
      </c>
      <c r="H185" s="10">
        <v>707</v>
      </c>
      <c r="I185" s="10">
        <v>768</v>
      </c>
      <c r="J185" s="10">
        <v>733.4</v>
      </c>
      <c r="K185" s="10">
        <v>0</v>
      </c>
      <c r="L185" s="15">
        <v>0</v>
      </c>
      <c r="M185" s="10">
        <v>0</v>
      </c>
      <c r="N185" s="10">
        <v>0</v>
      </c>
      <c r="O185" s="10">
        <v>0</v>
      </c>
      <c r="P185" s="12" t="e">
        <f>L185-#REF!</f>
        <v>#REF!</v>
      </c>
    </row>
    <row r="186" spans="1:16" ht="24">
      <c r="A186" s="266"/>
      <c r="B186" s="266"/>
      <c r="C186" s="9" t="s">
        <v>9</v>
      </c>
      <c r="D186" s="10">
        <f t="shared" si="22"/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5">
        <v>0</v>
      </c>
      <c r="M186" s="10">
        <v>0</v>
      </c>
      <c r="N186" s="10">
        <v>0</v>
      </c>
      <c r="O186" s="10">
        <v>0</v>
      </c>
      <c r="P186" s="12" t="e">
        <f>L186-#REF!</f>
        <v>#REF!</v>
      </c>
    </row>
    <row r="187" spans="1:16" ht="36">
      <c r="A187" s="266"/>
      <c r="B187" s="266"/>
      <c r="C187" s="9" t="s">
        <v>10</v>
      </c>
      <c r="D187" s="10">
        <f t="shared" si="22"/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5">
        <v>0</v>
      </c>
      <c r="M187" s="10">
        <v>0</v>
      </c>
      <c r="N187" s="10">
        <v>0</v>
      </c>
      <c r="O187" s="10">
        <v>0</v>
      </c>
      <c r="P187" s="12" t="e">
        <f>L187-#REF!</f>
        <v>#REF!</v>
      </c>
    </row>
    <row r="188" spans="1:16">
      <c r="A188" s="9"/>
      <c r="B188" s="9"/>
      <c r="C188" s="9"/>
      <c r="D188" s="10">
        <f t="shared" si="22"/>
        <v>0</v>
      </c>
      <c r="E188" s="10"/>
      <c r="F188" s="10"/>
      <c r="G188" s="10"/>
      <c r="H188" s="10"/>
      <c r="I188" s="10"/>
      <c r="J188" s="10"/>
      <c r="K188" s="10"/>
      <c r="L188" s="15"/>
      <c r="M188" s="10"/>
      <c r="N188" s="10"/>
      <c r="O188" s="10"/>
      <c r="P188" s="12" t="e">
        <f>L188-#REF!</f>
        <v>#REF!</v>
      </c>
    </row>
    <row r="189" spans="1:16">
      <c r="A189" s="266" t="s">
        <v>43</v>
      </c>
      <c r="B189" s="266" t="s">
        <v>13</v>
      </c>
      <c r="C189" s="9" t="s">
        <v>6</v>
      </c>
      <c r="D189" s="10">
        <f t="shared" si="22"/>
        <v>18085.599999999999</v>
      </c>
      <c r="E189" s="10">
        <v>1820</v>
      </c>
      <c r="F189" s="10">
        <v>1060</v>
      </c>
      <c r="G189" s="10">
        <v>526.6</v>
      </c>
      <c r="H189" s="10">
        <v>807.5</v>
      </c>
      <c r="I189" s="10">
        <v>1222</v>
      </c>
      <c r="J189" s="10">
        <v>2082.5</v>
      </c>
      <c r="K189" s="10">
        <f>K190+K191+K192+K193+K194</f>
        <v>707</v>
      </c>
      <c r="L189" s="15">
        <f>L190+L191+L192+L193+L194</f>
        <v>2465</v>
      </c>
      <c r="M189" s="10">
        <f>M190+M191+M192+M193+M194</f>
        <v>2465</v>
      </c>
      <c r="N189" s="10">
        <f>N190+N191+N192+N193+N194</f>
        <v>2465</v>
      </c>
      <c r="O189" s="10">
        <f>O190+O191+O192+O193+O194</f>
        <v>2465</v>
      </c>
      <c r="P189" s="12" t="e">
        <f>L189-#REF!</f>
        <v>#REF!</v>
      </c>
    </row>
    <row r="190" spans="1:16">
      <c r="A190" s="266"/>
      <c r="B190" s="266"/>
      <c r="C190" s="9" t="s">
        <v>7</v>
      </c>
      <c r="D190" s="10">
        <f t="shared" si="22"/>
        <v>18085.599999999999</v>
      </c>
      <c r="E190" s="10">
        <v>1820</v>
      </c>
      <c r="F190" s="10">
        <v>1060</v>
      </c>
      <c r="G190" s="10">
        <v>526.6</v>
      </c>
      <c r="H190" s="10">
        <v>807.5</v>
      </c>
      <c r="I190" s="10">
        <v>1222</v>
      </c>
      <c r="J190" s="10">
        <v>2082.5</v>
      </c>
      <c r="K190" s="10">
        <v>707</v>
      </c>
      <c r="L190" s="15">
        <v>2465</v>
      </c>
      <c r="M190" s="10">
        <v>2465</v>
      </c>
      <c r="N190" s="10">
        <v>2465</v>
      </c>
      <c r="O190" s="10">
        <v>2465</v>
      </c>
      <c r="P190" s="12" t="e">
        <f>L190-#REF!</f>
        <v>#REF!</v>
      </c>
    </row>
    <row r="191" spans="1:16" ht="24">
      <c r="A191" s="266"/>
      <c r="B191" s="266"/>
      <c r="C191" s="9" t="s">
        <v>8</v>
      </c>
      <c r="D191" s="10">
        <f t="shared" si="22"/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5">
        <v>0</v>
      </c>
      <c r="M191" s="10">
        <v>0</v>
      </c>
      <c r="N191" s="10">
        <v>0</v>
      </c>
      <c r="O191" s="10">
        <v>0</v>
      </c>
      <c r="P191" s="12" t="e">
        <f>L191-#REF!</f>
        <v>#REF!</v>
      </c>
    </row>
    <row r="192" spans="1:16" ht="24">
      <c r="A192" s="266"/>
      <c r="B192" s="266"/>
      <c r="C192" s="9" t="s">
        <v>9</v>
      </c>
      <c r="D192" s="10">
        <f t="shared" si="22"/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5">
        <v>0</v>
      </c>
      <c r="M192" s="10">
        <v>0</v>
      </c>
      <c r="N192" s="10">
        <v>0</v>
      </c>
      <c r="O192" s="10">
        <v>0</v>
      </c>
      <c r="P192" s="12" t="e">
        <f>L192-#REF!</f>
        <v>#REF!</v>
      </c>
    </row>
    <row r="193" spans="1:17" ht="36">
      <c r="A193" s="266"/>
      <c r="B193" s="266"/>
      <c r="C193" s="9" t="s">
        <v>10</v>
      </c>
      <c r="D193" s="10">
        <f t="shared" si="22"/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5">
        <v>0</v>
      </c>
      <c r="M193" s="10">
        <v>0</v>
      </c>
      <c r="N193" s="10">
        <v>0</v>
      </c>
      <c r="O193" s="10">
        <v>0</v>
      </c>
      <c r="P193" s="12" t="e">
        <f>L193-#REF!</f>
        <v>#REF!</v>
      </c>
    </row>
    <row r="194" spans="1:17">
      <c r="A194" s="9"/>
      <c r="B194" s="9"/>
      <c r="C194" s="9"/>
      <c r="D194" s="10">
        <f t="shared" si="22"/>
        <v>0</v>
      </c>
      <c r="E194" s="10"/>
      <c r="F194" s="10"/>
      <c r="G194" s="10"/>
      <c r="H194" s="10"/>
      <c r="I194" s="10"/>
      <c r="J194" s="10"/>
      <c r="K194" s="10"/>
      <c r="L194" s="15"/>
      <c r="M194" s="10"/>
      <c r="N194" s="10"/>
      <c r="O194" s="10"/>
      <c r="P194" s="12" t="e">
        <f>L194-#REF!</f>
        <v>#REF!</v>
      </c>
    </row>
    <row r="195" spans="1:17">
      <c r="A195" s="266" t="s">
        <v>44</v>
      </c>
      <c r="B195" s="266" t="s">
        <v>13</v>
      </c>
      <c r="C195" s="9" t="s">
        <v>6</v>
      </c>
      <c r="D195" s="10">
        <f t="shared" si="22"/>
        <v>2199.1999999999998</v>
      </c>
      <c r="E195" s="10">
        <v>900</v>
      </c>
      <c r="F195" s="10">
        <v>50</v>
      </c>
      <c r="G195" s="10">
        <v>0</v>
      </c>
      <c r="H195" s="10">
        <v>86.2</v>
      </c>
      <c r="I195" s="10">
        <v>148</v>
      </c>
      <c r="J195" s="10">
        <v>185</v>
      </c>
      <c r="K195" s="10">
        <f>K196+K197+K198+K199+K200</f>
        <v>90</v>
      </c>
      <c r="L195" s="15">
        <f>L196+L197+L198+L199+L200</f>
        <v>185</v>
      </c>
      <c r="M195" s="10">
        <f>M196+M197+M198+M199+M200</f>
        <v>185</v>
      </c>
      <c r="N195" s="10">
        <f>N196+N197+N198+N199+N200</f>
        <v>185</v>
      </c>
      <c r="O195" s="10">
        <f>O196+O197+O198+O199+O200</f>
        <v>185</v>
      </c>
      <c r="P195" s="12" t="e">
        <f>L195-#REF!</f>
        <v>#REF!</v>
      </c>
    </row>
    <row r="196" spans="1:17">
      <c r="A196" s="266"/>
      <c r="B196" s="266"/>
      <c r="C196" s="9" t="s">
        <v>7</v>
      </c>
      <c r="D196" s="10">
        <f t="shared" si="22"/>
        <v>2199.1999999999998</v>
      </c>
      <c r="E196" s="10">
        <v>900</v>
      </c>
      <c r="F196" s="10">
        <v>50</v>
      </c>
      <c r="G196" s="10">
        <v>0</v>
      </c>
      <c r="H196" s="10">
        <v>86.2</v>
      </c>
      <c r="I196" s="10">
        <v>148</v>
      </c>
      <c r="J196" s="10">
        <v>185</v>
      </c>
      <c r="K196" s="10">
        <v>90</v>
      </c>
      <c r="L196" s="15">
        <v>185</v>
      </c>
      <c r="M196" s="10">
        <v>185</v>
      </c>
      <c r="N196" s="10">
        <v>185</v>
      </c>
      <c r="O196" s="10">
        <v>185</v>
      </c>
      <c r="P196" s="12" t="e">
        <f>L196-#REF!</f>
        <v>#REF!</v>
      </c>
    </row>
    <row r="197" spans="1:17" ht="24">
      <c r="A197" s="266"/>
      <c r="B197" s="266"/>
      <c r="C197" s="9" t="s">
        <v>8</v>
      </c>
      <c r="D197" s="10">
        <f t="shared" si="22"/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5">
        <v>0</v>
      </c>
      <c r="M197" s="10">
        <v>0</v>
      </c>
      <c r="N197" s="10">
        <v>0</v>
      </c>
      <c r="O197" s="10">
        <v>0</v>
      </c>
      <c r="P197" s="12" t="e">
        <f>L197-#REF!</f>
        <v>#REF!</v>
      </c>
    </row>
    <row r="198" spans="1:17" ht="24">
      <c r="A198" s="266"/>
      <c r="B198" s="266"/>
      <c r="C198" s="9" t="s">
        <v>9</v>
      </c>
      <c r="D198" s="10">
        <f t="shared" si="22"/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5">
        <v>0</v>
      </c>
      <c r="M198" s="10">
        <v>0</v>
      </c>
      <c r="N198" s="10">
        <v>0</v>
      </c>
      <c r="O198" s="10">
        <v>0</v>
      </c>
      <c r="P198" s="12" t="e">
        <f>L198-#REF!</f>
        <v>#REF!</v>
      </c>
    </row>
    <row r="199" spans="1:17" ht="36">
      <c r="A199" s="266"/>
      <c r="B199" s="266"/>
      <c r="C199" s="9" t="s">
        <v>10</v>
      </c>
      <c r="D199" s="10">
        <f t="shared" si="22"/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5">
        <v>0</v>
      </c>
      <c r="M199" s="10">
        <v>0</v>
      </c>
      <c r="N199" s="10">
        <v>0</v>
      </c>
      <c r="O199" s="10">
        <v>0</v>
      </c>
      <c r="P199" s="12" t="e">
        <f>L199-#REF!</f>
        <v>#REF!</v>
      </c>
    </row>
    <row r="200" spans="1:17">
      <c r="A200" s="9"/>
      <c r="B200" s="9"/>
      <c r="C200" s="9"/>
      <c r="D200" s="10">
        <f t="shared" si="22"/>
        <v>0</v>
      </c>
      <c r="E200" s="10"/>
      <c r="F200" s="10"/>
      <c r="G200" s="10"/>
      <c r="H200" s="10"/>
      <c r="I200" s="10"/>
      <c r="J200" s="10"/>
      <c r="K200" s="10"/>
      <c r="L200" s="15"/>
      <c r="M200" s="10"/>
      <c r="N200" s="10"/>
      <c r="O200" s="10"/>
      <c r="P200" s="12" t="e">
        <f>L200-#REF!</f>
        <v>#REF!</v>
      </c>
    </row>
    <row r="201" spans="1:17">
      <c r="A201" s="266" t="s">
        <v>45</v>
      </c>
      <c r="B201" s="266" t="s">
        <v>13</v>
      </c>
      <c r="C201" s="9" t="s">
        <v>6</v>
      </c>
      <c r="D201" s="10">
        <f t="shared" si="22"/>
        <v>28036.9</v>
      </c>
      <c r="E201" s="10">
        <v>3349.8</v>
      </c>
      <c r="F201" s="10">
        <v>2710.4</v>
      </c>
      <c r="G201" s="10">
        <v>2475</v>
      </c>
      <c r="H201" s="10">
        <v>3755.4</v>
      </c>
      <c r="I201" s="10">
        <v>4483</v>
      </c>
      <c r="J201" s="10">
        <v>4766.3999999999996</v>
      </c>
      <c r="K201" s="10">
        <f>K202+K203+K204+K205+K206</f>
        <v>6496.9</v>
      </c>
      <c r="L201" s="15">
        <f>L202+L203+L204+L205+L206</f>
        <v>0</v>
      </c>
      <c r="M201" s="10">
        <f>M202+M203+M204+M205+M206</f>
        <v>0</v>
      </c>
      <c r="N201" s="10">
        <f>N202+N203+N204+N205+N206</f>
        <v>0</v>
      </c>
      <c r="O201" s="10">
        <f>O202+O203+O204+O205+O206</f>
        <v>0</v>
      </c>
      <c r="P201" s="12" t="e">
        <f>L201-#REF!</f>
        <v>#REF!</v>
      </c>
    </row>
    <row r="202" spans="1:17">
      <c r="A202" s="266"/>
      <c r="B202" s="266"/>
      <c r="C202" s="9" t="s">
        <v>7</v>
      </c>
      <c r="D202" s="10">
        <f t="shared" si="22"/>
        <v>2128.1</v>
      </c>
      <c r="E202" s="9"/>
      <c r="F202" s="9"/>
      <c r="G202" s="9"/>
      <c r="H202" s="10">
        <v>0</v>
      </c>
      <c r="I202" s="10">
        <v>493.1</v>
      </c>
      <c r="J202" s="10">
        <v>524.29999999999995</v>
      </c>
      <c r="K202" s="10">
        <v>1110.7</v>
      </c>
      <c r="L202" s="15">
        <v>0</v>
      </c>
      <c r="M202" s="10">
        <v>0</v>
      </c>
      <c r="N202" s="10">
        <v>0</v>
      </c>
      <c r="O202" s="10">
        <v>0</v>
      </c>
      <c r="P202" s="12" t="e">
        <f>L202-#REF!</f>
        <v>#REF!</v>
      </c>
    </row>
    <row r="203" spans="1:17" ht="24">
      <c r="A203" s="266"/>
      <c r="B203" s="266"/>
      <c r="C203" s="9" t="s">
        <v>8</v>
      </c>
      <c r="D203" s="10">
        <f t="shared" si="22"/>
        <v>25908.799999999999</v>
      </c>
      <c r="E203" s="10">
        <v>3349.8</v>
      </c>
      <c r="F203" s="10">
        <v>2710.4</v>
      </c>
      <c r="G203" s="10">
        <v>2475</v>
      </c>
      <c r="H203" s="10">
        <v>3755.4</v>
      </c>
      <c r="I203" s="10">
        <v>3989.9</v>
      </c>
      <c r="J203" s="10">
        <v>4242.1000000000004</v>
      </c>
      <c r="K203" s="10">
        <v>5386.2</v>
      </c>
      <c r="L203" s="15">
        <v>0</v>
      </c>
      <c r="M203" s="10">
        <v>0</v>
      </c>
      <c r="N203" s="10">
        <v>0</v>
      </c>
      <c r="O203" s="10">
        <v>0</v>
      </c>
      <c r="P203" s="12" t="e">
        <f>L203-#REF!</f>
        <v>#REF!</v>
      </c>
    </row>
    <row r="204" spans="1:17" ht="24">
      <c r="A204" s="266"/>
      <c r="B204" s="266"/>
      <c r="C204" s="9" t="s">
        <v>9</v>
      </c>
      <c r="D204" s="10">
        <f t="shared" si="22"/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5">
        <v>0</v>
      </c>
      <c r="M204" s="10">
        <v>0</v>
      </c>
      <c r="N204" s="10">
        <v>0</v>
      </c>
      <c r="O204" s="10">
        <v>0</v>
      </c>
      <c r="P204" s="12" t="e">
        <f>L204-#REF!</f>
        <v>#REF!</v>
      </c>
    </row>
    <row r="205" spans="1:17" ht="36">
      <c r="A205" s="266"/>
      <c r="B205" s="266"/>
      <c r="C205" s="9" t="s">
        <v>10</v>
      </c>
      <c r="D205" s="10">
        <f t="shared" si="22"/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5">
        <v>0</v>
      </c>
      <c r="M205" s="10">
        <v>0</v>
      </c>
      <c r="N205" s="10">
        <v>0</v>
      </c>
      <c r="O205" s="10">
        <v>0</v>
      </c>
      <c r="P205" s="12" t="e">
        <f>L205-#REF!</f>
        <v>#REF!</v>
      </c>
    </row>
    <row r="206" spans="1:17">
      <c r="A206" s="9"/>
      <c r="B206" s="9"/>
      <c r="C206" s="9"/>
      <c r="D206" s="10">
        <f t="shared" ref="D206:D269" si="24">SUM(E206:O206)</f>
        <v>0</v>
      </c>
      <c r="E206" s="10"/>
      <c r="F206" s="10"/>
      <c r="G206" s="10"/>
      <c r="H206" s="10"/>
      <c r="I206" s="10"/>
      <c r="J206" s="10"/>
      <c r="K206" s="10"/>
      <c r="L206" s="15"/>
      <c r="M206" s="10"/>
      <c r="N206" s="10"/>
      <c r="O206" s="10"/>
      <c r="P206" s="12" t="e">
        <f>L206-#REF!</f>
        <v>#REF!</v>
      </c>
    </row>
    <row r="207" spans="1:17">
      <c r="A207" s="268" t="s">
        <v>46</v>
      </c>
      <c r="B207" s="266"/>
      <c r="C207" s="9" t="s">
        <v>6</v>
      </c>
      <c r="D207" s="10">
        <f t="shared" si="24"/>
        <v>13019926</v>
      </c>
      <c r="E207" s="10">
        <f t="shared" ref="E207:O212" si="25">E213+E219+E225+E231+E237</f>
        <v>955782.9</v>
      </c>
      <c r="F207" s="10">
        <f t="shared" si="25"/>
        <v>428365.8</v>
      </c>
      <c r="G207" s="10">
        <f t="shared" si="25"/>
        <v>467737.9</v>
      </c>
      <c r="H207" s="10">
        <f t="shared" si="25"/>
        <v>574993</v>
      </c>
      <c r="I207" s="10">
        <f t="shared" si="25"/>
        <v>1224764.2</v>
      </c>
      <c r="J207" s="10">
        <f t="shared" si="25"/>
        <v>1346216.6</v>
      </c>
      <c r="K207" s="10">
        <f t="shared" si="25"/>
        <v>1431019.7</v>
      </c>
      <c r="L207" s="15">
        <f t="shared" si="25"/>
        <v>1665368.4</v>
      </c>
      <c r="M207" s="10">
        <f t="shared" si="25"/>
        <v>1644927.2999999998</v>
      </c>
      <c r="N207" s="10">
        <f t="shared" si="25"/>
        <v>1652950</v>
      </c>
      <c r="O207" s="10">
        <f t="shared" si="25"/>
        <v>1627800.2</v>
      </c>
      <c r="P207" s="12" t="e">
        <f>L207-#REF!</f>
        <v>#REF!</v>
      </c>
    </row>
    <row r="208" spans="1:17">
      <c r="A208" s="268"/>
      <c r="B208" s="266"/>
      <c r="C208" s="9" t="s">
        <v>7</v>
      </c>
      <c r="D208" s="10">
        <f t="shared" si="24"/>
        <v>5199469.4000000004</v>
      </c>
      <c r="E208" s="10">
        <f t="shared" si="25"/>
        <v>295707.5</v>
      </c>
      <c r="F208" s="10">
        <f t="shared" si="25"/>
        <v>292345.3</v>
      </c>
      <c r="G208" s="10">
        <f t="shared" si="25"/>
        <v>280742.60000000003</v>
      </c>
      <c r="H208" s="10">
        <f t="shared" si="25"/>
        <v>283733.59999999998</v>
      </c>
      <c r="I208" s="10">
        <f t="shared" si="25"/>
        <v>295585.90000000002</v>
      </c>
      <c r="J208" s="10">
        <f t="shared" si="25"/>
        <v>335018.09999999998</v>
      </c>
      <c r="K208" s="10">
        <f t="shared" si="25"/>
        <v>480964.1</v>
      </c>
      <c r="L208" s="15">
        <f t="shared" si="25"/>
        <v>734590.5</v>
      </c>
      <c r="M208" s="10">
        <f t="shared" si="25"/>
        <v>733471</v>
      </c>
      <c r="N208" s="10">
        <f t="shared" si="25"/>
        <v>733655.4</v>
      </c>
      <c r="O208" s="10">
        <f t="shared" si="25"/>
        <v>733655.4</v>
      </c>
      <c r="P208" s="12" t="e">
        <f>L208-#REF!</f>
        <v>#REF!</v>
      </c>
      <c r="Q208" s="1">
        <v>734590.5</v>
      </c>
    </row>
    <row r="209" spans="1:16" ht="24">
      <c r="A209" s="268"/>
      <c r="B209" s="266"/>
      <c r="C209" s="9" t="s">
        <v>8</v>
      </c>
      <c r="D209" s="10">
        <f t="shared" si="24"/>
        <v>0</v>
      </c>
      <c r="E209" s="10">
        <f t="shared" si="25"/>
        <v>0</v>
      </c>
      <c r="F209" s="10">
        <f t="shared" si="25"/>
        <v>0</v>
      </c>
      <c r="G209" s="10">
        <f t="shared" si="25"/>
        <v>0</v>
      </c>
      <c r="H209" s="10">
        <f t="shared" si="25"/>
        <v>0</v>
      </c>
      <c r="I209" s="10">
        <f t="shared" si="25"/>
        <v>0</v>
      </c>
      <c r="J209" s="10">
        <f t="shared" si="25"/>
        <v>0</v>
      </c>
      <c r="K209" s="10">
        <f t="shared" si="25"/>
        <v>0</v>
      </c>
      <c r="L209" s="15">
        <f t="shared" si="25"/>
        <v>0</v>
      </c>
      <c r="M209" s="10">
        <f t="shared" si="25"/>
        <v>0</v>
      </c>
      <c r="N209" s="10">
        <f t="shared" si="25"/>
        <v>0</v>
      </c>
      <c r="O209" s="10">
        <f t="shared" si="25"/>
        <v>0</v>
      </c>
      <c r="P209" s="12" t="e">
        <f>L209-#REF!</f>
        <v>#REF!</v>
      </c>
    </row>
    <row r="210" spans="1:16" ht="24">
      <c r="A210" s="268"/>
      <c r="B210" s="266"/>
      <c r="C210" s="9" t="s">
        <v>9</v>
      </c>
      <c r="D210" s="10">
        <f t="shared" si="24"/>
        <v>7641115.4000000004</v>
      </c>
      <c r="E210" s="10">
        <f t="shared" si="25"/>
        <v>654160.4</v>
      </c>
      <c r="F210" s="10">
        <f t="shared" si="25"/>
        <v>129839.3</v>
      </c>
      <c r="G210" s="10">
        <f t="shared" si="25"/>
        <v>176745.3</v>
      </c>
      <c r="H210" s="10">
        <f t="shared" si="25"/>
        <v>278101.59999999998</v>
      </c>
      <c r="I210" s="10">
        <f t="shared" si="25"/>
        <v>913841.4</v>
      </c>
      <c r="J210" s="10">
        <f t="shared" si="25"/>
        <v>990756.1</v>
      </c>
      <c r="K210" s="10">
        <f t="shared" si="25"/>
        <v>930106.9</v>
      </c>
      <c r="L210" s="15">
        <f t="shared" si="25"/>
        <v>910335.5</v>
      </c>
      <c r="M210" s="10">
        <f t="shared" si="25"/>
        <v>889991.8</v>
      </c>
      <c r="N210" s="10">
        <f t="shared" si="25"/>
        <v>896756.9</v>
      </c>
      <c r="O210" s="10">
        <f t="shared" si="25"/>
        <v>870480.2</v>
      </c>
      <c r="P210" s="12" t="e">
        <f>L210-#REF!</f>
        <v>#REF!</v>
      </c>
    </row>
    <row r="211" spans="1:16" ht="36">
      <c r="A211" s="268"/>
      <c r="B211" s="266"/>
      <c r="C211" s="9" t="s">
        <v>10</v>
      </c>
      <c r="D211" s="10">
        <f t="shared" si="24"/>
        <v>179341.2</v>
      </c>
      <c r="E211" s="10">
        <f t="shared" si="25"/>
        <v>5915</v>
      </c>
      <c r="F211" s="10">
        <f t="shared" si="25"/>
        <v>6181.2</v>
      </c>
      <c r="G211" s="10">
        <f t="shared" si="25"/>
        <v>10250</v>
      </c>
      <c r="H211" s="10">
        <f t="shared" si="25"/>
        <v>13157.8</v>
      </c>
      <c r="I211" s="10">
        <f t="shared" si="25"/>
        <v>15336.9</v>
      </c>
      <c r="J211" s="10">
        <f t="shared" si="25"/>
        <v>20442.400000000001</v>
      </c>
      <c r="K211" s="10">
        <f t="shared" si="25"/>
        <v>19948.7</v>
      </c>
      <c r="L211" s="15">
        <f t="shared" si="25"/>
        <v>20442.400000000001</v>
      </c>
      <c r="M211" s="10">
        <f t="shared" si="25"/>
        <v>21464.5</v>
      </c>
      <c r="N211" s="10">
        <f t="shared" si="25"/>
        <v>22537.7</v>
      </c>
      <c r="O211" s="10">
        <f t="shared" si="25"/>
        <v>23664.6</v>
      </c>
      <c r="P211" s="12" t="e">
        <f>L211-#REF!</f>
        <v>#REF!</v>
      </c>
    </row>
    <row r="212" spans="1:16">
      <c r="A212" s="11"/>
      <c r="B212" s="9"/>
      <c r="C212" s="9"/>
      <c r="D212" s="10">
        <f t="shared" si="24"/>
        <v>0</v>
      </c>
      <c r="E212" s="10">
        <f t="shared" si="25"/>
        <v>0</v>
      </c>
      <c r="F212" s="10">
        <f t="shared" si="25"/>
        <v>0</v>
      </c>
      <c r="G212" s="10">
        <f t="shared" si="25"/>
        <v>0</v>
      </c>
      <c r="H212" s="10">
        <f t="shared" si="25"/>
        <v>0</v>
      </c>
      <c r="I212" s="10">
        <f t="shared" si="25"/>
        <v>0</v>
      </c>
      <c r="J212" s="10">
        <f t="shared" si="25"/>
        <v>0</v>
      </c>
      <c r="K212" s="10">
        <f t="shared" si="25"/>
        <v>0</v>
      </c>
      <c r="L212" s="15">
        <f t="shared" si="25"/>
        <v>0</v>
      </c>
      <c r="M212" s="10">
        <f t="shared" si="25"/>
        <v>0</v>
      </c>
      <c r="N212" s="10">
        <f t="shared" si="25"/>
        <v>0</v>
      </c>
      <c r="O212" s="10">
        <f t="shared" si="25"/>
        <v>0</v>
      </c>
      <c r="P212" s="12" t="e">
        <f>L212-#REF!</f>
        <v>#REF!</v>
      </c>
    </row>
    <row r="213" spans="1:16">
      <c r="A213" s="266" t="s">
        <v>47</v>
      </c>
      <c r="B213" s="266" t="s">
        <v>21</v>
      </c>
      <c r="C213" s="9" t="s">
        <v>6</v>
      </c>
      <c r="D213" s="10">
        <f t="shared" si="24"/>
        <v>12846812.4</v>
      </c>
      <c r="E213" s="10">
        <v>942052.4</v>
      </c>
      <c r="F213" s="10">
        <v>415325.8</v>
      </c>
      <c r="G213" s="10">
        <v>454148.2</v>
      </c>
      <c r="H213" s="10">
        <v>559776.19999999995</v>
      </c>
      <c r="I213" s="10">
        <v>1210001.2</v>
      </c>
      <c r="J213" s="10">
        <v>1330838.3</v>
      </c>
      <c r="K213" s="10">
        <f>K214+K215+K216+K217+K218</f>
        <v>1412903.4</v>
      </c>
      <c r="L213" s="15">
        <f>L214+L215+L216+L217+L218</f>
        <v>1647933.4</v>
      </c>
      <c r="M213" s="10">
        <f>M214+M215+M216+M217+M218</f>
        <v>1627768.9</v>
      </c>
      <c r="N213" s="10">
        <f>N214+N215+N216+N217+N218</f>
        <v>1635607.2</v>
      </c>
      <c r="O213" s="10">
        <f>O214+O215+O216+O217+O218</f>
        <v>1610457.4</v>
      </c>
      <c r="P213" s="12" t="e">
        <f>L213-#REF!</f>
        <v>#REF!</v>
      </c>
    </row>
    <row r="214" spans="1:16">
      <c r="A214" s="266"/>
      <c r="B214" s="266"/>
      <c r="C214" s="9" t="s">
        <v>7</v>
      </c>
      <c r="D214" s="10">
        <f t="shared" si="24"/>
        <v>5026355.8</v>
      </c>
      <c r="E214" s="10">
        <v>281977</v>
      </c>
      <c r="F214" s="10">
        <v>279305.3</v>
      </c>
      <c r="G214" s="10">
        <v>267152.90000000002</v>
      </c>
      <c r="H214" s="10">
        <v>268516.8</v>
      </c>
      <c r="I214" s="10">
        <v>280822.90000000002</v>
      </c>
      <c r="J214" s="10">
        <v>319639.8</v>
      </c>
      <c r="K214" s="10">
        <v>462847.8</v>
      </c>
      <c r="L214" s="15">
        <f>716312.6+842.9</f>
        <v>717155.5</v>
      </c>
      <c r="M214" s="10">
        <v>716312.6</v>
      </c>
      <c r="N214" s="10">
        <v>716312.6</v>
      </c>
      <c r="O214" s="10">
        <v>716312.6</v>
      </c>
      <c r="P214" s="12" t="e">
        <f>L214-#REF!</f>
        <v>#REF!</v>
      </c>
    </row>
    <row r="215" spans="1:16" ht="24">
      <c r="A215" s="266"/>
      <c r="B215" s="266"/>
      <c r="C215" s="9" t="s">
        <v>8</v>
      </c>
      <c r="D215" s="10">
        <f t="shared" si="24"/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5">
        <v>0</v>
      </c>
      <c r="M215" s="10">
        <v>0</v>
      </c>
      <c r="N215" s="10">
        <v>0</v>
      </c>
      <c r="O215" s="10">
        <v>0</v>
      </c>
      <c r="P215" s="12" t="e">
        <f>L215-#REF!</f>
        <v>#REF!</v>
      </c>
    </row>
    <row r="216" spans="1:16" ht="24">
      <c r="A216" s="266"/>
      <c r="B216" s="266"/>
      <c r="C216" s="9" t="s">
        <v>9</v>
      </c>
      <c r="D216" s="10">
        <f t="shared" si="24"/>
        <v>7641115.4000000004</v>
      </c>
      <c r="E216" s="10">
        <v>654160.4</v>
      </c>
      <c r="F216" s="10">
        <v>129839.3</v>
      </c>
      <c r="G216" s="10">
        <v>176745.3</v>
      </c>
      <c r="H216" s="10">
        <v>278101.59999999998</v>
      </c>
      <c r="I216" s="10">
        <v>913841.4</v>
      </c>
      <c r="J216" s="10">
        <v>990756.1</v>
      </c>
      <c r="K216" s="10">
        <v>930106.9</v>
      </c>
      <c r="L216" s="15">
        <v>910335.5</v>
      </c>
      <c r="M216" s="10">
        <v>889991.8</v>
      </c>
      <c r="N216" s="10">
        <v>896756.9</v>
      </c>
      <c r="O216" s="10">
        <v>870480.2</v>
      </c>
      <c r="P216" s="12" t="e">
        <f>L216-#REF!</f>
        <v>#REF!</v>
      </c>
    </row>
    <row r="217" spans="1:16" ht="36">
      <c r="A217" s="266"/>
      <c r="B217" s="266"/>
      <c r="C217" s="9" t="s">
        <v>10</v>
      </c>
      <c r="D217" s="10">
        <f t="shared" si="24"/>
        <v>179341.2</v>
      </c>
      <c r="E217" s="10">
        <v>5915</v>
      </c>
      <c r="F217" s="10">
        <v>6181.2</v>
      </c>
      <c r="G217" s="10">
        <v>10250</v>
      </c>
      <c r="H217" s="10">
        <v>13157.8</v>
      </c>
      <c r="I217" s="10">
        <v>15336.9</v>
      </c>
      <c r="J217" s="10">
        <v>20442.400000000001</v>
      </c>
      <c r="K217" s="10">
        <v>19948.7</v>
      </c>
      <c r="L217" s="15">
        <v>20442.400000000001</v>
      </c>
      <c r="M217" s="10">
        <v>21464.5</v>
      </c>
      <c r="N217" s="10">
        <v>22537.7</v>
      </c>
      <c r="O217" s="10">
        <v>23664.6</v>
      </c>
      <c r="P217" s="12" t="e">
        <f>L217-#REF!</f>
        <v>#REF!</v>
      </c>
    </row>
    <row r="218" spans="1:16">
      <c r="A218" s="9"/>
      <c r="B218" s="9"/>
      <c r="C218" s="9"/>
      <c r="D218" s="10">
        <f t="shared" si="24"/>
        <v>0</v>
      </c>
      <c r="E218" s="10"/>
      <c r="F218" s="10"/>
      <c r="G218" s="10"/>
      <c r="H218" s="10"/>
      <c r="I218" s="10"/>
      <c r="J218" s="10"/>
      <c r="K218" s="10"/>
      <c r="L218" s="15"/>
      <c r="M218" s="10"/>
      <c r="N218" s="10"/>
      <c r="O218" s="10"/>
      <c r="P218" s="12" t="e">
        <f>L218-#REF!</f>
        <v>#REF!</v>
      </c>
    </row>
    <row r="219" spans="1:16">
      <c r="A219" s="266" t="s">
        <v>48</v>
      </c>
      <c r="B219" s="266" t="s">
        <v>13</v>
      </c>
      <c r="C219" s="9" t="s">
        <v>6</v>
      </c>
      <c r="D219" s="10">
        <f t="shared" si="24"/>
        <v>100</v>
      </c>
      <c r="E219" s="10">
        <v>100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f>K220+K221+K222+K223+K224</f>
        <v>0</v>
      </c>
      <c r="L219" s="15">
        <f>L220+L221+L222+L223+L224</f>
        <v>0</v>
      </c>
      <c r="M219" s="10">
        <f>M220+M221+M222+M223+M224</f>
        <v>0</v>
      </c>
      <c r="N219" s="10">
        <f>N220+N221+N222+N223+N224</f>
        <v>0</v>
      </c>
      <c r="O219" s="10">
        <f>O220+O221+O222+O223+O224</f>
        <v>0</v>
      </c>
      <c r="P219" s="12" t="e">
        <f>L219-#REF!</f>
        <v>#REF!</v>
      </c>
    </row>
    <row r="220" spans="1:16">
      <c r="A220" s="266"/>
      <c r="B220" s="266"/>
      <c r="C220" s="9" t="s">
        <v>7</v>
      </c>
      <c r="D220" s="10">
        <f t="shared" si="24"/>
        <v>100</v>
      </c>
      <c r="E220" s="10">
        <v>100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5">
        <v>0</v>
      </c>
      <c r="M220" s="10">
        <v>0</v>
      </c>
      <c r="N220" s="10">
        <v>0</v>
      </c>
      <c r="O220" s="10">
        <v>0</v>
      </c>
      <c r="P220" s="12" t="e">
        <f>L220-#REF!</f>
        <v>#REF!</v>
      </c>
    </row>
    <row r="221" spans="1:16" ht="24">
      <c r="A221" s="266"/>
      <c r="B221" s="266"/>
      <c r="C221" s="9" t="s">
        <v>8</v>
      </c>
      <c r="D221" s="10">
        <f t="shared" si="24"/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5">
        <v>0</v>
      </c>
      <c r="M221" s="10">
        <v>0</v>
      </c>
      <c r="N221" s="10">
        <v>0</v>
      </c>
      <c r="O221" s="10">
        <v>0</v>
      </c>
      <c r="P221" s="12" t="e">
        <f>L221-#REF!</f>
        <v>#REF!</v>
      </c>
    </row>
    <row r="222" spans="1:16" ht="24">
      <c r="A222" s="266"/>
      <c r="B222" s="266"/>
      <c r="C222" s="9" t="s">
        <v>9</v>
      </c>
      <c r="D222" s="10">
        <f t="shared" si="24"/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5">
        <v>0</v>
      </c>
      <c r="M222" s="10">
        <v>0</v>
      </c>
      <c r="N222" s="10">
        <v>0</v>
      </c>
      <c r="O222" s="10">
        <v>0</v>
      </c>
      <c r="P222" s="12" t="e">
        <f>L222-#REF!</f>
        <v>#REF!</v>
      </c>
    </row>
    <row r="223" spans="1:16" ht="36">
      <c r="A223" s="266"/>
      <c r="B223" s="266"/>
      <c r="C223" s="9" t="s">
        <v>10</v>
      </c>
      <c r="D223" s="10">
        <f t="shared" si="24"/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5">
        <v>0</v>
      </c>
      <c r="M223" s="10">
        <v>0</v>
      </c>
      <c r="N223" s="10">
        <v>0</v>
      </c>
      <c r="O223" s="10">
        <v>0</v>
      </c>
      <c r="P223" s="12" t="e">
        <f>L223-#REF!</f>
        <v>#REF!</v>
      </c>
    </row>
    <row r="224" spans="1:16">
      <c r="A224" s="9"/>
      <c r="B224" s="9"/>
      <c r="C224" s="9"/>
      <c r="D224" s="10">
        <f t="shared" si="24"/>
        <v>0</v>
      </c>
      <c r="E224" s="10"/>
      <c r="F224" s="10"/>
      <c r="G224" s="10"/>
      <c r="H224" s="10"/>
      <c r="I224" s="10"/>
      <c r="J224" s="10"/>
      <c r="K224" s="10"/>
      <c r="L224" s="15"/>
      <c r="M224" s="10"/>
      <c r="N224" s="10"/>
      <c r="O224" s="10"/>
      <c r="P224" s="12" t="e">
        <f>L224-#REF!</f>
        <v>#REF!</v>
      </c>
    </row>
    <row r="225" spans="1:16">
      <c r="A225" s="266" t="s">
        <v>49</v>
      </c>
      <c r="B225" s="266" t="s">
        <v>13</v>
      </c>
      <c r="C225" s="9" t="s">
        <v>6</v>
      </c>
      <c r="D225" s="10">
        <f t="shared" si="24"/>
        <v>700</v>
      </c>
      <c r="E225" s="10">
        <v>700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f>K226+K227+K228+K229+K230</f>
        <v>0</v>
      </c>
      <c r="L225" s="15">
        <f>L226+L227+L228+L229+L230</f>
        <v>0</v>
      </c>
      <c r="M225" s="10">
        <f>M226+M227+M228+M229+M230</f>
        <v>0</v>
      </c>
      <c r="N225" s="10">
        <f>N226+N227+N228+N229+N230</f>
        <v>0</v>
      </c>
      <c r="O225" s="10">
        <f>O226+O227+O228+O229+O230</f>
        <v>0</v>
      </c>
      <c r="P225" s="12" t="e">
        <f>L225-#REF!</f>
        <v>#REF!</v>
      </c>
    </row>
    <row r="226" spans="1:16">
      <c r="A226" s="266"/>
      <c r="B226" s="266"/>
      <c r="C226" s="9" t="s">
        <v>7</v>
      </c>
      <c r="D226" s="10">
        <f t="shared" si="24"/>
        <v>700</v>
      </c>
      <c r="E226" s="10">
        <v>700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5">
        <v>0</v>
      </c>
      <c r="M226" s="10">
        <v>0</v>
      </c>
      <c r="N226" s="10">
        <v>0</v>
      </c>
      <c r="O226" s="10">
        <v>0</v>
      </c>
      <c r="P226" s="12" t="e">
        <f>L226-#REF!</f>
        <v>#REF!</v>
      </c>
    </row>
    <row r="227" spans="1:16" ht="24">
      <c r="A227" s="266"/>
      <c r="B227" s="266"/>
      <c r="C227" s="9" t="s">
        <v>8</v>
      </c>
      <c r="D227" s="10">
        <f t="shared" si="24"/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5">
        <v>0</v>
      </c>
      <c r="M227" s="10">
        <v>0</v>
      </c>
      <c r="N227" s="10">
        <v>0</v>
      </c>
      <c r="O227" s="10">
        <v>0</v>
      </c>
      <c r="P227" s="12" t="e">
        <f>L227-#REF!</f>
        <v>#REF!</v>
      </c>
    </row>
    <row r="228" spans="1:16" ht="24">
      <c r="A228" s="266"/>
      <c r="B228" s="266"/>
      <c r="C228" s="9" t="s">
        <v>9</v>
      </c>
      <c r="D228" s="10">
        <f t="shared" si="24"/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5">
        <v>0</v>
      </c>
      <c r="M228" s="10">
        <v>0</v>
      </c>
      <c r="N228" s="10">
        <v>0</v>
      </c>
      <c r="O228" s="10">
        <v>0</v>
      </c>
      <c r="P228" s="12" t="e">
        <f>L228-#REF!</f>
        <v>#REF!</v>
      </c>
    </row>
    <row r="229" spans="1:16" ht="36">
      <c r="A229" s="266"/>
      <c r="B229" s="266"/>
      <c r="C229" s="9" t="s">
        <v>10</v>
      </c>
      <c r="D229" s="10">
        <f t="shared" si="24"/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5">
        <v>0</v>
      </c>
      <c r="M229" s="10">
        <v>0</v>
      </c>
      <c r="N229" s="10">
        <v>0</v>
      </c>
      <c r="O229" s="10">
        <v>0</v>
      </c>
      <c r="P229" s="12" t="e">
        <f>L229-#REF!</f>
        <v>#REF!</v>
      </c>
    </row>
    <row r="230" spans="1:16">
      <c r="A230" s="9"/>
      <c r="B230" s="9"/>
      <c r="C230" s="9"/>
      <c r="D230" s="10">
        <f t="shared" si="24"/>
        <v>0</v>
      </c>
      <c r="E230" s="10"/>
      <c r="F230" s="10"/>
      <c r="G230" s="10"/>
      <c r="H230" s="10"/>
      <c r="I230" s="10"/>
      <c r="J230" s="10"/>
      <c r="K230" s="10"/>
      <c r="L230" s="15"/>
      <c r="M230" s="10"/>
      <c r="N230" s="10"/>
      <c r="O230" s="10"/>
      <c r="P230" s="12" t="e">
        <f>L230-#REF!</f>
        <v>#REF!</v>
      </c>
    </row>
    <row r="231" spans="1:16">
      <c r="A231" s="266" t="s">
        <v>50</v>
      </c>
      <c r="B231" s="266" t="s">
        <v>13</v>
      </c>
      <c r="C231" s="9" t="s">
        <v>6</v>
      </c>
      <c r="D231" s="10">
        <f t="shared" si="24"/>
        <v>400</v>
      </c>
      <c r="E231" s="10">
        <v>400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f>K232+K233+K234+K235+K236</f>
        <v>0</v>
      </c>
      <c r="L231" s="15">
        <f>L232+L233+L234+L235+L236</f>
        <v>0</v>
      </c>
      <c r="M231" s="10">
        <f>M232+M233+M234+M235+M236</f>
        <v>0</v>
      </c>
      <c r="N231" s="10">
        <f>N232+N233+N234+N235+N236</f>
        <v>0</v>
      </c>
      <c r="O231" s="10">
        <f>O232+O233+O234+O235+O236</f>
        <v>0</v>
      </c>
      <c r="P231" s="12" t="e">
        <f>L231-#REF!</f>
        <v>#REF!</v>
      </c>
    </row>
    <row r="232" spans="1:16">
      <c r="A232" s="266"/>
      <c r="B232" s="266"/>
      <c r="C232" s="9" t="s">
        <v>7</v>
      </c>
      <c r="D232" s="10">
        <f t="shared" si="24"/>
        <v>400</v>
      </c>
      <c r="E232" s="10">
        <v>400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5">
        <v>0</v>
      </c>
      <c r="M232" s="10">
        <v>0</v>
      </c>
      <c r="N232" s="10">
        <v>0</v>
      </c>
      <c r="O232" s="10">
        <v>0</v>
      </c>
      <c r="P232" s="12" t="e">
        <f>L232-#REF!</f>
        <v>#REF!</v>
      </c>
    </row>
    <row r="233" spans="1:16" ht="24">
      <c r="A233" s="266"/>
      <c r="B233" s="266"/>
      <c r="C233" s="9" t="s">
        <v>8</v>
      </c>
      <c r="D233" s="10">
        <f t="shared" si="24"/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5">
        <v>0</v>
      </c>
      <c r="M233" s="10">
        <v>0</v>
      </c>
      <c r="N233" s="10">
        <v>0</v>
      </c>
      <c r="O233" s="10">
        <v>0</v>
      </c>
      <c r="P233" s="12" t="e">
        <f>L233-#REF!</f>
        <v>#REF!</v>
      </c>
    </row>
    <row r="234" spans="1:16" ht="24">
      <c r="A234" s="266"/>
      <c r="B234" s="266"/>
      <c r="C234" s="9" t="s">
        <v>9</v>
      </c>
      <c r="D234" s="10">
        <f t="shared" si="24"/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5">
        <v>0</v>
      </c>
      <c r="M234" s="10">
        <v>0</v>
      </c>
      <c r="N234" s="10">
        <v>0</v>
      </c>
      <c r="O234" s="10">
        <v>0</v>
      </c>
      <c r="P234" s="12" t="e">
        <f>L234-#REF!</f>
        <v>#REF!</v>
      </c>
    </row>
    <row r="235" spans="1:16" ht="36">
      <c r="A235" s="266"/>
      <c r="B235" s="266"/>
      <c r="C235" s="9" t="s">
        <v>10</v>
      </c>
      <c r="D235" s="10">
        <f t="shared" si="24"/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5">
        <v>0</v>
      </c>
      <c r="M235" s="10">
        <v>0</v>
      </c>
      <c r="N235" s="10">
        <v>0</v>
      </c>
      <c r="O235" s="10">
        <v>0</v>
      </c>
      <c r="P235" s="12" t="e">
        <f>L235-#REF!</f>
        <v>#REF!</v>
      </c>
    </row>
    <row r="236" spans="1:16">
      <c r="A236" s="9"/>
      <c r="B236" s="9"/>
      <c r="C236" s="9"/>
      <c r="D236" s="10">
        <f t="shared" si="24"/>
        <v>0</v>
      </c>
      <c r="E236" s="10"/>
      <c r="F236" s="10"/>
      <c r="G236" s="10"/>
      <c r="H236" s="10"/>
      <c r="I236" s="10"/>
      <c r="J236" s="10"/>
      <c r="K236" s="10"/>
      <c r="L236" s="15"/>
      <c r="M236" s="10"/>
      <c r="N236" s="10"/>
      <c r="O236" s="10"/>
      <c r="P236" s="12" t="e">
        <f>L236-#REF!</f>
        <v>#REF!</v>
      </c>
    </row>
    <row r="237" spans="1:16">
      <c r="A237" s="266" t="s">
        <v>51</v>
      </c>
      <c r="B237" s="266" t="s">
        <v>13</v>
      </c>
      <c r="C237" s="9" t="s">
        <v>6</v>
      </c>
      <c r="D237" s="10">
        <f t="shared" si="24"/>
        <v>171913.59999999998</v>
      </c>
      <c r="E237" s="10">
        <v>12530.5</v>
      </c>
      <c r="F237" s="10">
        <v>13040</v>
      </c>
      <c r="G237" s="10">
        <v>13589.7</v>
      </c>
      <c r="H237" s="10">
        <v>15216.8</v>
      </c>
      <c r="I237" s="10">
        <v>14763</v>
      </c>
      <c r="J237" s="10">
        <v>15378.3</v>
      </c>
      <c r="K237" s="10">
        <f>K238+K239+K240+K241+K242</f>
        <v>18116.3</v>
      </c>
      <c r="L237" s="15">
        <f>L238+L239+L240+L241+L242</f>
        <v>17435</v>
      </c>
      <c r="M237" s="10">
        <f>M238+M239+M240+M241+M242</f>
        <v>17158.400000000001</v>
      </c>
      <c r="N237" s="10">
        <f>N238+N239+N240+N241+N242</f>
        <v>17342.8</v>
      </c>
      <c r="O237" s="10">
        <f>O238+O239+O240+O241+O242</f>
        <v>17342.8</v>
      </c>
      <c r="P237" s="12" t="e">
        <f>L237-#REF!</f>
        <v>#REF!</v>
      </c>
    </row>
    <row r="238" spans="1:16">
      <c r="A238" s="266"/>
      <c r="B238" s="266"/>
      <c r="C238" s="9" t="s">
        <v>7</v>
      </c>
      <c r="D238" s="10">
        <f t="shared" si="24"/>
        <v>171913.59999999998</v>
      </c>
      <c r="E238" s="10">
        <v>12530.5</v>
      </c>
      <c r="F238" s="10">
        <v>13040</v>
      </c>
      <c r="G238" s="10">
        <v>13589.7</v>
      </c>
      <c r="H238" s="10">
        <v>15216.8</v>
      </c>
      <c r="I238" s="10">
        <v>14763</v>
      </c>
      <c r="J238" s="10">
        <v>15378.3</v>
      </c>
      <c r="K238" s="10">
        <v>18116.3</v>
      </c>
      <c r="L238" s="15">
        <v>17435</v>
      </c>
      <c r="M238" s="10">
        <v>17158.400000000001</v>
      </c>
      <c r="N238" s="10">
        <v>17342.8</v>
      </c>
      <c r="O238" s="10">
        <v>17342.8</v>
      </c>
      <c r="P238" s="12" t="e">
        <f>L238-#REF!</f>
        <v>#REF!</v>
      </c>
    </row>
    <row r="239" spans="1:16" ht="24">
      <c r="A239" s="266"/>
      <c r="B239" s="266"/>
      <c r="C239" s="9" t="s">
        <v>8</v>
      </c>
      <c r="D239" s="10">
        <f t="shared" si="24"/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5">
        <v>0</v>
      </c>
      <c r="M239" s="10">
        <v>0</v>
      </c>
      <c r="N239" s="10">
        <v>0</v>
      </c>
      <c r="O239" s="10">
        <v>0</v>
      </c>
      <c r="P239" s="12" t="e">
        <f>L239-#REF!</f>
        <v>#REF!</v>
      </c>
    </row>
    <row r="240" spans="1:16" ht="24">
      <c r="A240" s="266"/>
      <c r="B240" s="266"/>
      <c r="C240" s="9" t="s">
        <v>9</v>
      </c>
      <c r="D240" s="10">
        <f t="shared" si="24"/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5">
        <v>0</v>
      </c>
      <c r="M240" s="10">
        <v>0</v>
      </c>
      <c r="N240" s="10">
        <v>0</v>
      </c>
      <c r="O240" s="10">
        <v>0</v>
      </c>
      <c r="P240" s="12" t="e">
        <f>L240-#REF!</f>
        <v>#REF!</v>
      </c>
    </row>
    <row r="241" spans="1:21" ht="36">
      <c r="A241" s="266"/>
      <c r="B241" s="266"/>
      <c r="C241" s="9" t="s">
        <v>10</v>
      </c>
      <c r="D241" s="10">
        <f t="shared" si="24"/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5">
        <v>0</v>
      </c>
      <c r="M241" s="10">
        <v>0</v>
      </c>
      <c r="N241" s="10">
        <v>0</v>
      </c>
      <c r="O241" s="10">
        <v>0</v>
      </c>
      <c r="P241" s="12" t="e">
        <f>L241-#REF!</f>
        <v>#REF!</v>
      </c>
    </row>
    <row r="242" spans="1:21">
      <c r="A242" s="9"/>
      <c r="B242" s="9"/>
      <c r="C242" s="9"/>
      <c r="D242" s="10">
        <f t="shared" si="24"/>
        <v>0</v>
      </c>
      <c r="E242" s="10"/>
      <c r="F242" s="10"/>
      <c r="G242" s="10"/>
      <c r="H242" s="10"/>
      <c r="I242" s="10"/>
      <c r="J242" s="10"/>
      <c r="K242" s="10"/>
      <c r="L242" s="15"/>
      <c r="M242" s="10"/>
      <c r="N242" s="10"/>
      <c r="O242" s="10"/>
      <c r="P242" s="12" t="e">
        <f>L242-#REF!</f>
        <v>#REF!</v>
      </c>
    </row>
    <row r="243" spans="1:21">
      <c r="A243" s="268" t="s">
        <v>52</v>
      </c>
      <c r="B243" s="266"/>
      <c r="C243" s="9" t="s">
        <v>6</v>
      </c>
      <c r="D243" s="20">
        <f t="shared" si="24"/>
        <v>11756201.399999999</v>
      </c>
      <c r="E243" s="10">
        <f t="shared" ref="E243:O248" si="26">E249+E255+E261+E267+E273+E279</f>
        <v>579415.00000000012</v>
      </c>
      <c r="F243" s="10">
        <f t="shared" si="26"/>
        <v>319489.09999999998</v>
      </c>
      <c r="G243" s="10">
        <f t="shared" si="26"/>
        <v>382147.3</v>
      </c>
      <c r="H243" s="10">
        <f t="shared" si="26"/>
        <v>664880.1</v>
      </c>
      <c r="I243" s="10">
        <f t="shared" si="26"/>
        <v>1129022</v>
      </c>
      <c r="J243" s="10">
        <f t="shared" si="26"/>
        <v>1288558.5</v>
      </c>
      <c r="K243" s="10">
        <f t="shared" si="26"/>
        <v>1286301.9999999998</v>
      </c>
      <c r="L243" s="20">
        <f t="shared" si="26"/>
        <v>1598302</v>
      </c>
      <c r="M243" s="10">
        <f t="shared" si="26"/>
        <v>1517332.7</v>
      </c>
      <c r="N243" s="10">
        <f t="shared" si="26"/>
        <v>1518369</v>
      </c>
      <c r="O243" s="10">
        <f t="shared" si="26"/>
        <v>1472383.7</v>
      </c>
      <c r="P243" s="12" t="e">
        <f>L243-#REF!</f>
        <v>#REF!</v>
      </c>
    </row>
    <row r="244" spans="1:21">
      <c r="A244" s="268"/>
      <c r="B244" s="266"/>
      <c r="C244" s="9" t="s">
        <v>7</v>
      </c>
      <c r="D244" s="20">
        <f t="shared" si="24"/>
        <v>1410797.9999999998</v>
      </c>
      <c r="E244" s="10">
        <f t="shared" si="26"/>
        <v>105670.3</v>
      </c>
      <c r="F244" s="10">
        <f t="shared" si="26"/>
        <v>102525.3</v>
      </c>
      <c r="G244" s="10">
        <f t="shared" si="26"/>
        <v>106425.4</v>
      </c>
      <c r="H244" s="10">
        <f t="shared" si="26"/>
        <v>106146.2</v>
      </c>
      <c r="I244" s="10">
        <f t="shared" si="26"/>
        <v>106350.5</v>
      </c>
      <c r="J244" s="10">
        <f t="shared" si="26"/>
        <v>128522.09999999999</v>
      </c>
      <c r="K244" s="10">
        <f t="shared" si="26"/>
        <v>133296.19999999998</v>
      </c>
      <c r="L244" s="20">
        <f t="shared" si="26"/>
        <v>154960.9</v>
      </c>
      <c r="M244" s="10">
        <f t="shared" si="26"/>
        <v>155633.70000000001</v>
      </c>
      <c r="N244" s="10">
        <f t="shared" si="26"/>
        <v>155633.70000000001</v>
      </c>
      <c r="O244" s="10">
        <f t="shared" si="26"/>
        <v>155633.70000000001</v>
      </c>
      <c r="P244" s="12" t="e">
        <f>L244-#REF!</f>
        <v>#REF!</v>
      </c>
      <c r="Q244" s="1">
        <v>154960.9</v>
      </c>
      <c r="S244" s="1">
        <v>11756201.4</v>
      </c>
      <c r="T244" s="1">
        <v>1598302</v>
      </c>
      <c r="U244" s="1">
        <v>1410798</v>
      </c>
    </row>
    <row r="245" spans="1:21" ht="24">
      <c r="A245" s="268"/>
      <c r="B245" s="266"/>
      <c r="C245" s="9" t="s">
        <v>8</v>
      </c>
      <c r="D245" s="10">
        <f t="shared" si="24"/>
        <v>0</v>
      </c>
      <c r="E245" s="10">
        <f t="shared" si="26"/>
        <v>0</v>
      </c>
      <c r="F245" s="10">
        <f t="shared" si="26"/>
        <v>0</v>
      </c>
      <c r="G245" s="10">
        <f t="shared" si="26"/>
        <v>0</v>
      </c>
      <c r="H245" s="10">
        <f t="shared" si="26"/>
        <v>0</v>
      </c>
      <c r="I245" s="10">
        <f t="shared" si="26"/>
        <v>0</v>
      </c>
      <c r="J245" s="10">
        <f t="shared" si="26"/>
        <v>0</v>
      </c>
      <c r="K245" s="10">
        <f t="shared" si="26"/>
        <v>0</v>
      </c>
      <c r="L245" s="15">
        <f t="shared" si="26"/>
        <v>0</v>
      </c>
      <c r="M245" s="10">
        <f t="shared" si="26"/>
        <v>0</v>
      </c>
      <c r="N245" s="10">
        <f t="shared" si="26"/>
        <v>0</v>
      </c>
      <c r="O245" s="10">
        <f t="shared" si="26"/>
        <v>0</v>
      </c>
      <c r="P245" s="12" t="e">
        <f>L245-#REF!</f>
        <v>#REF!</v>
      </c>
      <c r="U245" s="1">
        <v>154960.9</v>
      </c>
    </row>
    <row r="246" spans="1:21" ht="24">
      <c r="A246" s="268"/>
      <c r="B246" s="266"/>
      <c r="C246" s="9" t="s">
        <v>9</v>
      </c>
      <c r="D246" s="10">
        <f t="shared" si="24"/>
        <v>10027589</v>
      </c>
      <c r="E246" s="10">
        <f t="shared" si="26"/>
        <v>455216.7</v>
      </c>
      <c r="F246" s="10">
        <f t="shared" si="26"/>
        <v>197602</v>
      </c>
      <c r="G246" s="10">
        <f t="shared" si="26"/>
        <v>249116.9</v>
      </c>
      <c r="H246" s="10">
        <f t="shared" si="26"/>
        <v>531427</v>
      </c>
      <c r="I246" s="10">
        <f t="shared" si="26"/>
        <v>991095.5</v>
      </c>
      <c r="J246" s="10">
        <f t="shared" si="26"/>
        <v>1127228.8999999999</v>
      </c>
      <c r="K246" s="10">
        <f t="shared" si="26"/>
        <v>1132780.8999999999</v>
      </c>
      <c r="L246" s="15">
        <f t="shared" si="26"/>
        <v>1410533.6</v>
      </c>
      <c r="M246" s="10">
        <f t="shared" si="26"/>
        <v>1327251.2</v>
      </c>
      <c r="N246" s="10">
        <f t="shared" si="26"/>
        <v>1326565</v>
      </c>
      <c r="O246" s="10">
        <f t="shared" si="26"/>
        <v>1278771.3</v>
      </c>
      <c r="P246" s="12" t="e">
        <f>L246-#REF!</f>
        <v>#REF!</v>
      </c>
    </row>
    <row r="247" spans="1:21" ht="36">
      <c r="A247" s="268"/>
      <c r="B247" s="266"/>
      <c r="C247" s="9" t="s">
        <v>10</v>
      </c>
      <c r="D247" s="10">
        <f t="shared" si="24"/>
        <v>317814.40000000002</v>
      </c>
      <c r="E247" s="10">
        <f t="shared" si="26"/>
        <v>18528</v>
      </c>
      <c r="F247" s="10">
        <f t="shared" si="26"/>
        <v>19361.8</v>
      </c>
      <c r="G247" s="10">
        <f t="shared" si="26"/>
        <v>26605</v>
      </c>
      <c r="H247" s="10">
        <f t="shared" si="26"/>
        <v>27306.9</v>
      </c>
      <c r="I247" s="10">
        <f t="shared" si="26"/>
        <v>31576</v>
      </c>
      <c r="J247" s="10">
        <f t="shared" si="26"/>
        <v>32807.5</v>
      </c>
      <c r="K247" s="10">
        <f t="shared" si="26"/>
        <v>20224.900000000001</v>
      </c>
      <c r="L247" s="15">
        <f t="shared" si="26"/>
        <v>32807.5</v>
      </c>
      <c r="M247" s="10">
        <f t="shared" si="26"/>
        <v>34447.800000000003</v>
      </c>
      <c r="N247" s="10">
        <f t="shared" si="26"/>
        <v>36170.300000000003</v>
      </c>
      <c r="O247" s="10">
        <f t="shared" si="26"/>
        <v>37978.699999999997</v>
      </c>
      <c r="P247" s="12" t="e">
        <f>L247-#REF!</f>
        <v>#REF!</v>
      </c>
    </row>
    <row r="248" spans="1:21">
      <c r="A248" s="11"/>
      <c r="B248" s="9"/>
      <c r="C248" s="9"/>
      <c r="D248" s="10">
        <f t="shared" si="24"/>
        <v>0</v>
      </c>
      <c r="E248" s="10">
        <f t="shared" si="26"/>
        <v>0</v>
      </c>
      <c r="F248" s="10">
        <f t="shared" si="26"/>
        <v>0</v>
      </c>
      <c r="G248" s="10">
        <f t="shared" si="26"/>
        <v>0</v>
      </c>
      <c r="H248" s="10">
        <f t="shared" si="26"/>
        <v>0</v>
      </c>
      <c r="I248" s="10">
        <f t="shared" si="26"/>
        <v>0</v>
      </c>
      <c r="J248" s="10">
        <f t="shared" si="26"/>
        <v>0</v>
      </c>
      <c r="K248" s="10">
        <f t="shared" si="26"/>
        <v>0</v>
      </c>
      <c r="L248" s="15">
        <f t="shared" si="26"/>
        <v>0</v>
      </c>
      <c r="M248" s="10">
        <f t="shared" si="26"/>
        <v>0</v>
      </c>
      <c r="N248" s="10">
        <f t="shared" si="26"/>
        <v>0</v>
      </c>
      <c r="O248" s="10">
        <f t="shared" si="26"/>
        <v>0</v>
      </c>
      <c r="P248" s="12" t="e">
        <f>L248-#REF!</f>
        <v>#REF!</v>
      </c>
    </row>
    <row r="249" spans="1:21">
      <c r="A249" s="266" t="s">
        <v>53</v>
      </c>
      <c r="B249" s="266" t="s">
        <v>21</v>
      </c>
      <c r="C249" s="9" t="s">
        <v>6</v>
      </c>
      <c r="D249" s="20">
        <f t="shared" si="24"/>
        <v>11683115.799999999</v>
      </c>
      <c r="E249" s="10">
        <v>574379.30000000005</v>
      </c>
      <c r="F249" s="10">
        <v>315610.59999999998</v>
      </c>
      <c r="G249" s="10">
        <v>377518.1</v>
      </c>
      <c r="H249" s="10">
        <v>660236.1</v>
      </c>
      <c r="I249" s="10">
        <v>1124742</v>
      </c>
      <c r="J249" s="10">
        <v>1280636.1000000001</v>
      </c>
      <c r="K249" s="10">
        <f>K250+K251+K252+K253+K254</f>
        <v>1282006.1999999997</v>
      </c>
      <c r="L249" s="20">
        <f>L250+L251+L252+L253+L254</f>
        <v>1588702</v>
      </c>
      <c r="M249" s="10">
        <f>M250+M251+M252+M253+M254</f>
        <v>1507732.7</v>
      </c>
      <c r="N249" s="10">
        <f>N250+N251+N252+N253+N254</f>
        <v>1508769</v>
      </c>
      <c r="O249" s="10">
        <f>O250+O251+O252+O253+O254</f>
        <v>1462783.7</v>
      </c>
      <c r="P249" s="12" t="e">
        <f>L249-#REF!</f>
        <v>#REF!</v>
      </c>
    </row>
    <row r="250" spans="1:21">
      <c r="A250" s="266"/>
      <c r="B250" s="266"/>
      <c r="C250" s="9" t="s">
        <v>7</v>
      </c>
      <c r="D250" s="20">
        <f t="shared" si="24"/>
        <v>1337712.3999999999</v>
      </c>
      <c r="E250" s="10">
        <v>100634.6</v>
      </c>
      <c r="F250" s="10">
        <v>98646.8</v>
      </c>
      <c r="G250" s="10">
        <v>101796.2</v>
      </c>
      <c r="H250" s="10">
        <v>101502.2</v>
      </c>
      <c r="I250" s="10">
        <v>102070.5</v>
      </c>
      <c r="J250" s="10">
        <v>120599.7</v>
      </c>
      <c r="K250" s="10">
        <v>129000.4</v>
      </c>
      <c r="L250" s="20">
        <v>145360.9</v>
      </c>
      <c r="M250" s="10">
        <v>146033.70000000001</v>
      </c>
      <c r="N250" s="10">
        <v>146033.70000000001</v>
      </c>
      <c r="O250" s="10">
        <v>146033.70000000001</v>
      </c>
      <c r="P250" s="12" t="e">
        <f>L250-#REF!</f>
        <v>#REF!</v>
      </c>
    </row>
    <row r="251" spans="1:21" ht="24">
      <c r="A251" s="266"/>
      <c r="B251" s="266"/>
      <c r="C251" s="9" t="s">
        <v>8</v>
      </c>
      <c r="D251" s="10">
        <f t="shared" si="24"/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5">
        <v>0</v>
      </c>
      <c r="M251" s="10">
        <v>0</v>
      </c>
      <c r="N251" s="10">
        <v>0</v>
      </c>
      <c r="O251" s="10">
        <v>0</v>
      </c>
      <c r="P251" s="12" t="e">
        <f>L251-#REF!</f>
        <v>#REF!</v>
      </c>
    </row>
    <row r="252" spans="1:21" ht="24">
      <c r="A252" s="266"/>
      <c r="B252" s="266"/>
      <c r="C252" s="9" t="s">
        <v>9</v>
      </c>
      <c r="D252" s="10">
        <f t="shared" si="24"/>
        <v>10027589</v>
      </c>
      <c r="E252" s="10">
        <v>455216.7</v>
      </c>
      <c r="F252" s="10">
        <v>197602</v>
      </c>
      <c r="G252" s="10">
        <v>249116.9</v>
      </c>
      <c r="H252" s="10">
        <v>531427</v>
      </c>
      <c r="I252" s="10">
        <v>991095.5</v>
      </c>
      <c r="J252" s="10">
        <v>1127228.8999999999</v>
      </c>
      <c r="K252" s="10">
        <v>1132780.8999999999</v>
      </c>
      <c r="L252" s="15">
        <v>1410533.6</v>
      </c>
      <c r="M252" s="10">
        <v>1327251.2</v>
      </c>
      <c r="N252" s="10">
        <v>1326565</v>
      </c>
      <c r="O252" s="10">
        <v>1278771.3</v>
      </c>
      <c r="P252" s="12" t="e">
        <f>L252-#REF!</f>
        <v>#REF!</v>
      </c>
    </row>
    <row r="253" spans="1:21" ht="36">
      <c r="A253" s="266"/>
      <c r="B253" s="266"/>
      <c r="C253" s="9" t="s">
        <v>10</v>
      </c>
      <c r="D253" s="10">
        <f t="shared" si="24"/>
        <v>317814.40000000002</v>
      </c>
      <c r="E253" s="10">
        <v>18528</v>
      </c>
      <c r="F253" s="10">
        <v>19361.8</v>
      </c>
      <c r="G253" s="10">
        <v>26605</v>
      </c>
      <c r="H253" s="10">
        <v>27306.9</v>
      </c>
      <c r="I253" s="10">
        <v>31576</v>
      </c>
      <c r="J253" s="10">
        <v>32807.5</v>
      </c>
      <c r="K253" s="10">
        <v>20224.900000000001</v>
      </c>
      <c r="L253" s="15">
        <v>32807.5</v>
      </c>
      <c r="M253" s="10">
        <v>34447.800000000003</v>
      </c>
      <c r="N253" s="10">
        <v>36170.300000000003</v>
      </c>
      <c r="O253" s="10">
        <v>37978.699999999997</v>
      </c>
      <c r="P253" s="12" t="e">
        <f>L253-#REF!</f>
        <v>#REF!</v>
      </c>
    </row>
    <row r="254" spans="1:21">
      <c r="A254" s="9"/>
      <c r="B254" s="9"/>
      <c r="C254" s="9"/>
      <c r="D254" s="10">
        <f t="shared" si="24"/>
        <v>0</v>
      </c>
      <c r="E254" s="10"/>
      <c r="F254" s="10"/>
      <c r="G254" s="10"/>
      <c r="H254" s="10"/>
      <c r="I254" s="10"/>
      <c r="J254" s="10"/>
      <c r="K254" s="10"/>
      <c r="L254" s="15"/>
      <c r="M254" s="10"/>
      <c r="N254" s="10"/>
      <c r="O254" s="10"/>
      <c r="P254" s="12" t="e">
        <f>L254-#REF!</f>
        <v>#REF!</v>
      </c>
    </row>
    <row r="255" spans="1:21">
      <c r="A255" s="266" t="s">
        <v>54</v>
      </c>
      <c r="B255" s="266" t="s">
        <v>13</v>
      </c>
      <c r="C255" s="9" t="s">
        <v>6</v>
      </c>
      <c r="D255" s="10">
        <f t="shared" si="24"/>
        <v>44458.5</v>
      </c>
      <c r="E255" s="10">
        <v>2348.8000000000002</v>
      </c>
      <c r="F255" s="10">
        <v>1963.5</v>
      </c>
      <c r="G255" s="10">
        <v>1970.8</v>
      </c>
      <c r="H255" s="10">
        <v>2765</v>
      </c>
      <c r="I255" s="10">
        <v>2160</v>
      </c>
      <c r="J255" s="10">
        <v>4922.3999999999996</v>
      </c>
      <c r="K255" s="10">
        <f>K256+K257+K258+K259+K260</f>
        <v>2328</v>
      </c>
      <c r="L255" s="15">
        <f>L256+L257+L258+L259+L260</f>
        <v>6500</v>
      </c>
      <c r="M255" s="10">
        <f>M256+M257+M258+M259+M260</f>
        <v>6500</v>
      </c>
      <c r="N255" s="10">
        <f>N256+N257+N258+N259+N260</f>
        <v>6500</v>
      </c>
      <c r="O255" s="10">
        <f>O256+O257+O258+O259+O260</f>
        <v>6500</v>
      </c>
      <c r="P255" s="12" t="e">
        <f>L255-#REF!</f>
        <v>#REF!</v>
      </c>
    </row>
    <row r="256" spans="1:21">
      <c r="A256" s="266"/>
      <c r="B256" s="266"/>
      <c r="C256" s="9" t="s">
        <v>7</v>
      </c>
      <c r="D256" s="10">
        <f t="shared" si="24"/>
        <v>44458.5</v>
      </c>
      <c r="E256" s="10">
        <v>2348.8000000000002</v>
      </c>
      <c r="F256" s="10">
        <v>1963.5</v>
      </c>
      <c r="G256" s="10">
        <v>1970.8</v>
      </c>
      <c r="H256" s="10">
        <v>2765</v>
      </c>
      <c r="I256" s="10">
        <v>2160</v>
      </c>
      <c r="J256" s="10">
        <v>4922.3999999999996</v>
      </c>
      <c r="K256" s="10">
        <v>2328</v>
      </c>
      <c r="L256" s="15">
        <v>6500</v>
      </c>
      <c r="M256" s="10">
        <v>6500</v>
      </c>
      <c r="N256" s="10">
        <v>6500</v>
      </c>
      <c r="O256" s="10">
        <v>6500</v>
      </c>
      <c r="P256" s="12" t="e">
        <f>L256-#REF!</f>
        <v>#REF!</v>
      </c>
    </row>
    <row r="257" spans="1:16" ht="24">
      <c r="A257" s="266"/>
      <c r="B257" s="266"/>
      <c r="C257" s="9" t="s">
        <v>8</v>
      </c>
      <c r="D257" s="10">
        <f t="shared" si="24"/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5">
        <v>0</v>
      </c>
      <c r="M257" s="10">
        <v>0</v>
      </c>
      <c r="N257" s="10">
        <v>0</v>
      </c>
      <c r="O257" s="10">
        <v>0</v>
      </c>
      <c r="P257" s="12" t="e">
        <f>L257-#REF!</f>
        <v>#REF!</v>
      </c>
    </row>
    <row r="258" spans="1:16" ht="24">
      <c r="A258" s="266"/>
      <c r="B258" s="266"/>
      <c r="C258" s="9" t="s">
        <v>9</v>
      </c>
      <c r="D258" s="10">
        <f t="shared" si="24"/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5">
        <v>0</v>
      </c>
      <c r="M258" s="10">
        <v>0</v>
      </c>
      <c r="N258" s="10">
        <v>0</v>
      </c>
      <c r="O258" s="10">
        <v>0</v>
      </c>
      <c r="P258" s="12" t="e">
        <f>L258-#REF!</f>
        <v>#REF!</v>
      </c>
    </row>
    <row r="259" spans="1:16" ht="36">
      <c r="A259" s="266"/>
      <c r="B259" s="266"/>
      <c r="C259" s="9" t="s">
        <v>10</v>
      </c>
      <c r="D259" s="10">
        <f t="shared" si="24"/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5">
        <v>0</v>
      </c>
      <c r="M259" s="10">
        <v>0</v>
      </c>
      <c r="N259" s="10">
        <v>0</v>
      </c>
      <c r="O259" s="10">
        <v>0</v>
      </c>
      <c r="P259" s="12" t="e">
        <f>L259-#REF!</f>
        <v>#REF!</v>
      </c>
    </row>
    <row r="260" spans="1:16">
      <c r="A260" s="9"/>
      <c r="B260" s="9"/>
      <c r="C260" s="9"/>
      <c r="D260" s="10">
        <f t="shared" si="24"/>
        <v>0</v>
      </c>
      <c r="E260" s="10"/>
      <c r="F260" s="10"/>
      <c r="G260" s="10"/>
      <c r="H260" s="10"/>
      <c r="I260" s="10"/>
      <c r="J260" s="10"/>
      <c r="K260" s="10"/>
      <c r="L260" s="15"/>
      <c r="M260" s="10"/>
      <c r="N260" s="10"/>
      <c r="O260" s="10"/>
      <c r="P260" s="12" t="e">
        <f>L260-#REF!</f>
        <v>#REF!</v>
      </c>
    </row>
    <row r="261" spans="1:16">
      <c r="A261" s="266" t="s">
        <v>55</v>
      </c>
      <c r="B261" s="266" t="s">
        <v>13</v>
      </c>
      <c r="C261" s="9" t="s">
        <v>6</v>
      </c>
      <c r="D261" s="10">
        <f t="shared" si="24"/>
        <v>2589.1999999999998</v>
      </c>
      <c r="E261" s="10">
        <v>775.5</v>
      </c>
      <c r="F261" s="10">
        <v>333.9</v>
      </c>
      <c r="G261" s="10">
        <v>233</v>
      </c>
      <c r="H261" s="10">
        <v>14</v>
      </c>
      <c r="I261" s="10">
        <v>80</v>
      </c>
      <c r="J261" s="10">
        <v>200</v>
      </c>
      <c r="K261" s="10">
        <f>K262+K263+K264+K265+K266</f>
        <v>152.80000000000001</v>
      </c>
      <c r="L261" s="15">
        <f>L262+L263+L264+L265+L266</f>
        <v>200</v>
      </c>
      <c r="M261" s="10">
        <f>M262+M263+M264+M265+M266</f>
        <v>200</v>
      </c>
      <c r="N261" s="10">
        <f>N262+N263+N264+N265+N266</f>
        <v>200</v>
      </c>
      <c r="O261" s="10">
        <f>O262+O263+O264+O265+O266</f>
        <v>200</v>
      </c>
      <c r="P261" s="12" t="e">
        <f>L261-#REF!</f>
        <v>#REF!</v>
      </c>
    </row>
    <row r="262" spans="1:16">
      <c r="A262" s="266"/>
      <c r="B262" s="266"/>
      <c r="C262" s="9" t="s">
        <v>7</v>
      </c>
      <c r="D262" s="10">
        <f t="shared" si="24"/>
        <v>2589.1999999999998</v>
      </c>
      <c r="E262" s="10">
        <v>775.5</v>
      </c>
      <c r="F262" s="10">
        <v>333.9</v>
      </c>
      <c r="G262" s="10">
        <v>233</v>
      </c>
      <c r="H262" s="10">
        <v>14</v>
      </c>
      <c r="I262" s="10">
        <v>80</v>
      </c>
      <c r="J262" s="10">
        <v>200</v>
      </c>
      <c r="K262" s="10">
        <v>152.80000000000001</v>
      </c>
      <c r="L262" s="15">
        <v>200</v>
      </c>
      <c r="M262" s="10">
        <v>200</v>
      </c>
      <c r="N262" s="10">
        <v>200</v>
      </c>
      <c r="O262" s="10">
        <v>200</v>
      </c>
      <c r="P262" s="12" t="e">
        <f>L262-#REF!</f>
        <v>#REF!</v>
      </c>
    </row>
    <row r="263" spans="1:16" ht="24">
      <c r="A263" s="266"/>
      <c r="B263" s="266"/>
      <c r="C263" s="9" t="s">
        <v>8</v>
      </c>
      <c r="D263" s="10">
        <f t="shared" si="24"/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5">
        <v>0</v>
      </c>
      <c r="M263" s="10">
        <v>0</v>
      </c>
      <c r="N263" s="10">
        <v>0</v>
      </c>
      <c r="O263" s="10">
        <v>0</v>
      </c>
      <c r="P263" s="12" t="e">
        <f>L263-#REF!</f>
        <v>#REF!</v>
      </c>
    </row>
    <row r="264" spans="1:16" ht="24">
      <c r="A264" s="266"/>
      <c r="B264" s="266"/>
      <c r="C264" s="9" t="s">
        <v>9</v>
      </c>
      <c r="D264" s="10">
        <f t="shared" si="24"/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5">
        <v>0</v>
      </c>
      <c r="M264" s="10">
        <v>0</v>
      </c>
      <c r="N264" s="10">
        <v>0</v>
      </c>
      <c r="O264" s="10">
        <v>0</v>
      </c>
      <c r="P264" s="12" t="e">
        <f>L264-#REF!</f>
        <v>#REF!</v>
      </c>
    </row>
    <row r="265" spans="1:16" ht="36">
      <c r="A265" s="266"/>
      <c r="B265" s="266"/>
      <c r="C265" s="9" t="s">
        <v>10</v>
      </c>
      <c r="D265" s="10">
        <f t="shared" si="24"/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5">
        <v>0</v>
      </c>
      <c r="M265" s="10">
        <v>0</v>
      </c>
      <c r="N265" s="10">
        <v>0</v>
      </c>
      <c r="O265" s="10">
        <v>0</v>
      </c>
      <c r="P265" s="12" t="e">
        <f>L265-#REF!</f>
        <v>#REF!</v>
      </c>
    </row>
    <row r="266" spans="1:16">
      <c r="A266" s="9"/>
      <c r="B266" s="9"/>
      <c r="C266" s="9"/>
      <c r="D266" s="10">
        <f t="shared" si="24"/>
        <v>0</v>
      </c>
      <c r="E266" s="10"/>
      <c r="F266" s="10"/>
      <c r="G266" s="10"/>
      <c r="H266" s="10"/>
      <c r="I266" s="10"/>
      <c r="J266" s="10"/>
      <c r="K266" s="10"/>
      <c r="L266" s="15"/>
      <c r="M266" s="10"/>
      <c r="N266" s="10"/>
      <c r="O266" s="10"/>
      <c r="P266" s="12" t="e">
        <f>L266-#REF!</f>
        <v>#REF!</v>
      </c>
    </row>
    <row r="267" spans="1:16">
      <c r="A267" s="266" t="s">
        <v>56</v>
      </c>
      <c r="B267" s="266" t="s">
        <v>13</v>
      </c>
      <c r="C267" s="9" t="s">
        <v>6</v>
      </c>
      <c r="D267" s="10">
        <f t="shared" si="24"/>
        <v>1055</v>
      </c>
      <c r="E267" s="10">
        <v>400</v>
      </c>
      <c r="F267" s="10">
        <v>35</v>
      </c>
      <c r="G267" s="10">
        <v>220</v>
      </c>
      <c r="H267" s="10">
        <v>40</v>
      </c>
      <c r="I267" s="10">
        <v>160</v>
      </c>
      <c r="J267" s="10">
        <v>200</v>
      </c>
      <c r="K267" s="10">
        <f>K268+K269+K270+K271+K272</f>
        <v>0</v>
      </c>
      <c r="L267" s="15">
        <f>L268+L269+L270+L271+L272</f>
        <v>0</v>
      </c>
      <c r="M267" s="10">
        <f>M268+M269+M270+M271+M272</f>
        <v>0</v>
      </c>
      <c r="N267" s="10">
        <f>N268+N269+N270+N271+N272</f>
        <v>0</v>
      </c>
      <c r="O267" s="10">
        <f>O268+O269+O270+O271+O272</f>
        <v>0</v>
      </c>
      <c r="P267" s="12" t="e">
        <f>L267-#REF!</f>
        <v>#REF!</v>
      </c>
    </row>
    <row r="268" spans="1:16">
      <c r="A268" s="266"/>
      <c r="B268" s="266"/>
      <c r="C268" s="9" t="s">
        <v>7</v>
      </c>
      <c r="D268" s="10">
        <f t="shared" si="24"/>
        <v>1055</v>
      </c>
      <c r="E268" s="10">
        <v>400</v>
      </c>
      <c r="F268" s="10">
        <v>35</v>
      </c>
      <c r="G268" s="10">
        <v>220</v>
      </c>
      <c r="H268" s="10">
        <v>40</v>
      </c>
      <c r="I268" s="10">
        <v>160</v>
      </c>
      <c r="J268" s="10">
        <v>200</v>
      </c>
      <c r="K268" s="10">
        <v>0</v>
      </c>
      <c r="L268" s="15">
        <v>0</v>
      </c>
      <c r="M268" s="10">
        <v>0</v>
      </c>
      <c r="N268" s="10">
        <v>0</v>
      </c>
      <c r="O268" s="10">
        <v>0</v>
      </c>
      <c r="P268" s="12" t="e">
        <f>L268-#REF!</f>
        <v>#REF!</v>
      </c>
    </row>
    <row r="269" spans="1:16" ht="24">
      <c r="A269" s="266"/>
      <c r="B269" s="266"/>
      <c r="C269" s="9" t="s">
        <v>8</v>
      </c>
      <c r="D269" s="10">
        <f t="shared" si="24"/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5">
        <v>0</v>
      </c>
      <c r="M269" s="10">
        <v>0</v>
      </c>
      <c r="N269" s="10">
        <v>0</v>
      </c>
      <c r="O269" s="10">
        <v>0</v>
      </c>
      <c r="P269" s="12" t="e">
        <f>L269-#REF!</f>
        <v>#REF!</v>
      </c>
    </row>
    <row r="270" spans="1:16" ht="24">
      <c r="A270" s="266"/>
      <c r="B270" s="266"/>
      <c r="C270" s="9" t="s">
        <v>9</v>
      </c>
      <c r="D270" s="10">
        <f t="shared" ref="D270:D290" si="27">SUM(E270:O270)</f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5">
        <v>0</v>
      </c>
      <c r="M270" s="10">
        <v>0</v>
      </c>
      <c r="N270" s="10">
        <v>0</v>
      </c>
      <c r="O270" s="10">
        <v>0</v>
      </c>
      <c r="P270" s="12" t="e">
        <f>L270-#REF!</f>
        <v>#REF!</v>
      </c>
    </row>
    <row r="271" spans="1:16" ht="36">
      <c r="A271" s="266"/>
      <c r="B271" s="266"/>
      <c r="C271" s="9" t="s">
        <v>10</v>
      </c>
      <c r="D271" s="10">
        <f t="shared" si="27"/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5">
        <v>0</v>
      </c>
      <c r="M271" s="10">
        <v>0</v>
      </c>
      <c r="N271" s="10">
        <v>0</v>
      </c>
      <c r="O271" s="10">
        <v>0</v>
      </c>
      <c r="P271" s="12" t="e">
        <f>L271-#REF!</f>
        <v>#REF!</v>
      </c>
    </row>
    <row r="272" spans="1:16">
      <c r="A272" s="9"/>
      <c r="B272" s="9"/>
      <c r="C272" s="9"/>
      <c r="D272" s="10">
        <f t="shared" si="27"/>
        <v>0</v>
      </c>
      <c r="E272" s="10"/>
      <c r="F272" s="10"/>
      <c r="G272" s="10"/>
      <c r="H272" s="10"/>
      <c r="I272" s="10"/>
      <c r="J272" s="10"/>
      <c r="K272" s="10"/>
      <c r="L272" s="15"/>
      <c r="M272" s="10"/>
      <c r="N272" s="10"/>
      <c r="O272" s="10"/>
      <c r="P272" s="12" t="e">
        <f>L272-#REF!</f>
        <v>#REF!</v>
      </c>
    </row>
    <row r="273" spans="1:20">
      <c r="A273" s="266" t="s">
        <v>57</v>
      </c>
      <c r="B273" s="266" t="s">
        <v>13</v>
      </c>
      <c r="C273" s="9" t="s">
        <v>6</v>
      </c>
      <c r="D273" s="10">
        <f t="shared" si="27"/>
        <v>14386.9</v>
      </c>
      <c r="E273" s="10">
        <v>1009</v>
      </c>
      <c r="F273" s="10">
        <v>650</v>
      </c>
      <c r="G273" s="10">
        <v>1432.4</v>
      </c>
      <c r="H273" s="10">
        <v>1100</v>
      </c>
      <c r="I273" s="10">
        <v>1080</v>
      </c>
      <c r="J273" s="10">
        <v>1200</v>
      </c>
      <c r="K273" s="10">
        <f>K274+K275+K276+K277+K278</f>
        <v>1115.5</v>
      </c>
      <c r="L273" s="15">
        <f>L274+L275+L276+L277+L278</f>
        <v>1700</v>
      </c>
      <c r="M273" s="10">
        <f>M274+M275+M276+M277+M278</f>
        <v>1700</v>
      </c>
      <c r="N273" s="10">
        <f>N274+N275+N276+N277+N278</f>
        <v>1700</v>
      </c>
      <c r="O273" s="10">
        <f>O274+O275+O276+O277+O278</f>
        <v>1700</v>
      </c>
      <c r="P273" s="12" t="e">
        <f>L273-#REF!</f>
        <v>#REF!</v>
      </c>
    </row>
    <row r="274" spans="1:20">
      <c r="A274" s="266"/>
      <c r="B274" s="266"/>
      <c r="C274" s="9" t="s">
        <v>7</v>
      </c>
      <c r="D274" s="10">
        <f t="shared" si="27"/>
        <v>14386.9</v>
      </c>
      <c r="E274" s="10">
        <v>1009</v>
      </c>
      <c r="F274" s="10">
        <v>650</v>
      </c>
      <c r="G274" s="10">
        <v>1432.4</v>
      </c>
      <c r="H274" s="10">
        <v>1100</v>
      </c>
      <c r="I274" s="10">
        <v>1080</v>
      </c>
      <c r="J274" s="10">
        <v>1200</v>
      </c>
      <c r="K274" s="10">
        <v>1115.5</v>
      </c>
      <c r="L274" s="15">
        <v>1700</v>
      </c>
      <c r="M274" s="10">
        <v>1700</v>
      </c>
      <c r="N274" s="10">
        <v>1700</v>
      </c>
      <c r="O274" s="10">
        <v>1700</v>
      </c>
      <c r="P274" s="12" t="e">
        <f>L274-#REF!</f>
        <v>#REF!</v>
      </c>
    </row>
    <row r="275" spans="1:20" ht="24">
      <c r="A275" s="266"/>
      <c r="B275" s="266"/>
      <c r="C275" s="9" t="s">
        <v>8</v>
      </c>
      <c r="D275" s="10">
        <f t="shared" si="27"/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5">
        <v>0</v>
      </c>
      <c r="M275" s="10">
        <v>0</v>
      </c>
      <c r="N275" s="10">
        <v>0</v>
      </c>
      <c r="O275" s="10">
        <v>0</v>
      </c>
      <c r="P275" s="12" t="e">
        <f>L275-#REF!</f>
        <v>#REF!</v>
      </c>
    </row>
    <row r="276" spans="1:20" ht="24">
      <c r="A276" s="266"/>
      <c r="B276" s="266"/>
      <c r="C276" s="9" t="s">
        <v>9</v>
      </c>
      <c r="D276" s="10">
        <f t="shared" si="27"/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5">
        <v>0</v>
      </c>
      <c r="M276" s="10">
        <v>0</v>
      </c>
      <c r="N276" s="10">
        <v>0</v>
      </c>
      <c r="O276" s="10">
        <v>0</v>
      </c>
      <c r="P276" s="12" t="e">
        <f>L276-#REF!</f>
        <v>#REF!</v>
      </c>
    </row>
    <row r="277" spans="1:20" ht="36">
      <c r="A277" s="266"/>
      <c r="B277" s="266"/>
      <c r="C277" s="9" t="s">
        <v>10</v>
      </c>
      <c r="D277" s="10">
        <f t="shared" si="27"/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5">
        <v>0</v>
      </c>
      <c r="M277" s="10">
        <v>0</v>
      </c>
      <c r="N277" s="10">
        <v>0</v>
      </c>
      <c r="O277" s="10">
        <v>0</v>
      </c>
      <c r="P277" s="12" t="e">
        <f>L277-#REF!</f>
        <v>#REF!</v>
      </c>
    </row>
    <row r="278" spans="1:20">
      <c r="A278" s="9"/>
      <c r="B278" s="9"/>
      <c r="C278" s="9"/>
      <c r="D278" s="10">
        <f t="shared" si="27"/>
        <v>0</v>
      </c>
      <c r="E278" s="10"/>
      <c r="F278" s="10"/>
      <c r="G278" s="10"/>
      <c r="H278" s="10"/>
      <c r="I278" s="10"/>
      <c r="J278" s="10"/>
      <c r="K278" s="10"/>
      <c r="L278" s="15"/>
      <c r="M278" s="10"/>
      <c r="N278" s="10"/>
      <c r="O278" s="10"/>
      <c r="P278" s="12" t="e">
        <f>L278-#REF!</f>
        <v>#REF!</v>
      </c>
    </row>
    <row r="279" spans="1:20">
      <c r="A279" s="266" t="s">
        <v>58</v>
      </c>
      <c r="B279" s="266" t="s">
        <v>13</v>
      </c>
      <c r="C279" s="9" t="s">
        <v>6</v>
      </c>
      <c r="D279" s="10">
        <f t="shared" si="27"/>
        <v>10596</v>
      </c>
      <c r="E279" s="10">
        <v>502.4</v>
      </c>
      <c r="F279" s="10">
        <v>896.1</v>
      </c>
      <c r="G279" s="10">
        <v>773</v>
      </c>
      <c r="H279" s="10">
        <v>725</v>
      </c>
      <c r="I279" s="10">
        <v>800</v>
      </c>
      <c r="J279" s="10">
        <v>1400</v>
      </c>
      <c r="K279" s="10">
        <f>K280+K281+K282+K283+K284</f>
        <v>699.5</v>
      </c>
      <c r="L279" s="15">
        <f>L280+L281+L282+L283+L284</f>
        <v>1200</v>
      </c>
      <c r="M279" s="10">
        <f>M280+M281+M282+M283+M284</f>
        <v>1200</v>
      </c>
      <c r="N279" s="10">
        <f>N280+N281+N282+N283+N284</f>
        <v>1200</v>
      </c>
      <c r="O279" s="10">
        <f>O280+O281+O282+O283+O284</f>
        <v>1200</v>
      </c>
      <c r="P279" s="12" t="e">
        <f>L279-#REF!</f>
        <v>#REF!</v>
      </c>
    </row>
    <row r="280" spans="1:20">
      <c r="A280" s="266"/>
      <c r="B280" s="266"/>
      <c r="C280" s="9" t="s">
        <v>7</v>
      </c>
      <c r="D280" s="10">
        <f t="shared" si="27"/>
        <v>10596</v>
      </c>
      <c r="E280" s="10">
        <v>502.4</v>
      </c>
      <c r="F280" s="10">
        <v>896.1</v>
      </c>
      <c r="G280" s="10">
        <v>773</v>
      </c>
      <c r="H280" s="10">
        <v>725</v>
      </c>
      <c r="I280" s="10">
        <v>800</v>
      </c>
      <c r="J280" s="10">
        <v>1400</v>
      </c>
      <c r="K280" s="10">
        <v>699.5</v>
      </c>
      <c r="L280" s="15">
        <v>1200</v>
      </c>
      <c r="M280" s="10">
        <v>1200</v>
      </c>
      <c r="N280" s="10">
        <v>1200</v>
      </c>
      <c r="O280" s="10">
        <v>1200</v>
      </c>
      <c r="P280" s="12" t="e">
        <f>L280-#REF!</f>
        <v>#REF!</v>
      </c>
    </row>
    <row r="281" spans="1:20" ht="24">
      <c r="A281" s="266"/>
      <c r="B281" s="266"/>
      <c r="C281" s="9" t="s">
        <v>8</v>
      </c>
      <c r="D281" s="10">
        <f t="shared" si="27"/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5">
        <v>0</v>
      </c>
      <c r="M281" s="10">
        <v>0</v>
      </c>
      <c r="N281" s="10">
        <v>0</v>
      </c>
      <c r="O281" s="10">
        <v>0</v>
      </c>
      <c r="P281" s="12" t="e">
        <f>L281-#REF!</f>
        <v>#REF!</v>
      </c>
    </row>
    <row r="282" spans="1:20" ht="24">
      <c r="A282" s="266"/>
      <c r="B282" s="266"/>
      <c r="C282" s="9" t="s">
        <v>9</v>
      </c>
      <c r="D282" s="10">
        <f t="shared" si="27"/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5">
        <v>0</v>
      </c>
      <c r="M282" s="10">
        <v>0</v>
      </c>
      <c r="N282" s="10">
        <v>0</v>
      </c>
      <c r="O282" s="10">
        <v>0</v>
      </c>
      <c r="P282" s="12" t="e">
        <f>L282-#REF!</f>
        <v>#REF!</v>
      </c>
    </row>
    <row r="283" spans="1:20" ht="36">
      <c r="A283" s="266"/>
      <c r="B283" s="266"/>
      <c r="C283" s="9" t="s">
        <v>10</v>
      </c>
      <c r="D283" s="10">
        <f t="shared" si="27"/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5">
        <v>0</v>
      </c>
      <c r="M283" s="10">
        <v>0</v>
      </c>
      <c r="N283" s="10">
        <v>0</v>
      </c>
      <c r="O283" s="10">
        <v>0</v>
      </c>
      <c r="P283" s="12" t="e">
        <f>L283-#REF!</f>
        <v>#REF!</v>
      </c>
    </row>
    <row r="284" spans="1:20">
      <c r="A284" s="9"/>
      <c r="B284" s="9"/>
      <c r="C284" s="9"/>
      <c r="D284" s="10">
        <f t="shared" si="27"/>
        <v>0</v>
      </c>
      <c r="E284" s="10"/>
      <c r="F284" s="10"/>
      <c r="G284" s="10"/>
      <c r="H284" s="10"/>
      <c r="I284" s="10"/>
      <c r="J284" s="10"/>
      <c r="K284" s="10"/>
      <c r="L284" s="15"/>
      <c r="M284" s="10"/>
      <c r="N284" s="10"/>
      <c r="O284" s="10"/>
      <c r="P284" s="12" t="e">
        <f>L284-#REF!</f>
        <v>#REF!</v>
      </c>
    </row>
    <row r="285" spans="1:20">
      <c r="A285" s="268" t="s">
        <v>59</v>
      </c>
      <c r="B285" s="266"/>
      <c r="C285" s="9" t="s">
        <v>6</v>
      </c>
      <c r="D285" s="20">
        <f t="shared" si="27"/>
        <v>510082.00000000006</v>
      </c>
      <c r="E285" s="10">
        <f t="shared" ref="E285:O290" si="28">E292+E298+E304</f>
        <v>16461.900000000001</v>
      </c>
      <c r="F285" s="10">
        <f t="shared" si="28"/>
        <v>11591.7</v>
      </c>
      <c r="G285" s="10">
        <f t="shared" si="28"/>
        <v>13366.6</v>
      </c>
      <c r="H285" s="10">
        <f t="shared" si="28"/>
        <v>13625.7</v>
      </c>
      <c r="I285" s="10">
        <f t="shared" si="28"/>
        <v>20738.099999999999</v>
      </c>
      <c r="J285" s="10">
        <f t="shared" si="28"/>
        <v>38667.699999999997</v>
      </c>
      <c r="K285" s="10">
        <f t="shared" si="28"/>
        <v>31377.5</v>
      </c>
      <c r="L285" s="20">
        <f>L292+L298+L304</f>
        <v>229813.2</v>
      </c>
      <c r="M285" s="10">
        <f t="shared" si="28"/>
        <v>44813.2</v>
      </c>
      <c r="N285" s="10">
        <f t="shared" si="28"/>
        <v>44813.2</v>
      </c>
      <c r="O285" s="10">
        <f t="shared" si="28"/>
        <v>44813.2</v>
      </c>
      <c r="P285" s="12" t="e">
        <f>L285-#REF!</f>
        <v>#REF!</v>
      </c>
    </row>
    <row r="286" spans="1:20">
      <c r="A286" s="268"/>
      <c r="B286" s="266"/>
      <c r="C286" s="9" t="s">
        <v>7</v>
      </c>
      <c r="D286" s="20">
        <f t="shared" si="27"/>
        <v>431094.00000000006</v>
      </c>
      <c r="E286" s="10">
        <f t="shared" si="28"/>
        <v>8053.1</v>
      </c>
      <c r="F286" s="10">
        <f t="shared" si="28"/>
        <v>8008.1</v>
      </c>
      <c r="G286" s="10">
        <f t="shared" si="28"/>
        <v>7271</v>
      </c>
      <c r="H286" s="10">
        <f t="shared" si="28"/>
        <v>7525.7</v>
      </c>
      <c r="I286" s="10">
        <f t="shared" si="28"/>
        <v>14638.1</v>
      </c>
      <c r="J286" s="10">
        <f t="shared" si="28"/>
        <v>22567.7</v>
      </c>
      <c r="K286" s="10">
        <f t="shared" si="28"/>
        <v>23177.5</v>
      </c>
      <c r="L286" s="20">
        <f t="shared" si="28"/>
        <v>223713.2</v>
      </c>
      <c r="M286" s="10">
        <f t="shared" si="28"/>
        <v>38713.199999999997</v>
      </c>
      <c r="N286" s="10">
        <f t="shared" si="28"/>
        <v>38713.199999999997</v>
      </c>
      <c r="O286" s="10">
        <f t="shared" si="28"/>
        <v>38713.199999999997</v>
      </c>
      <c r="P286" s="12" t="e">
        <f>L286-#REF!</f>
        <v>#REF!</v>
      </c>
      <c r="Q286" s="1">
        <v>203713.2</v>
      </c>
      <c r="R286" s="1">
        <f>Q286-L286</f>
        <v>-20000</v>
      </c>
      <c r="S286" s="1">
        <v>510082</v>
      </c>
      <c r="T286" s="1">
        <v>431094</v>
      </c>
    </row>
    <row r="287" spans="1:20" ht="24">
      <c r="A287" s="268"/>
      <c r="B287" s="266"/>
      <c r="C287" s="9" t="s">
        <v>8</v>
      </c>
      <c r="D287" s="10">
        <f t="shared" si="27"/>
        <v>1151.8</v>
      </c>
      <c r="E287" s="10">
        <f t="shared" si="28"/>
        <v>1151.8</v>
      </c>
      <c r="F287" s="10">
        <f t="shared" si="28"/>
        <v>0</v>
      </c>
      <c r="G287" s="10">
        <f t="shared" si="28"/>
        <v>0</v>
      </c>
      <c r="H287" s="10">
        <f t="shared" si="28"/>
        <v>0</v>
      </c>
      <c r="I287" s="10">
        <f t="shared" si="28"/>
        <v>0</v>
      </c>
      <c r="J287" s="10">
        <f t="shared" si="28"/>
        <v>0</v>
      </c>
      <c r="K287" s="10">
        <f t="shared" si="28"/>
        <v>0</v>
      </c>
      <c r="L287" s="15">
        <f t="shared" si="28"/>
        <v>0</v>
      </c>
      <c r="M287" s="10">
        <f t="shared" si="28"/>
        <v>0</v>
      </c>
      <c r="N287" s="10">
        <f t="shared" si="28"/>
        <v>0</v>
      </c>
      <c r="O287" s="10">
        <f t="shared" si="28"/>
        <v>0</v>
      </c>
      <c r="P287" s="12" t="e">
        <f>L287-#REF!</f>
        <v>#REF!</v>
      </c>
      <c r="T287" s="1">
        <v>229813.2</v>
      </c>
    </row>
    <row r="288" spans="1:20" ht="24">
      <c r="A288" s="268"/>
      <c r="B288" s="266"/>
      <c r="C288" s="9" t="s">
        <v>9</v>
      </c>
      <c r="D288" s="10">
        <f t="shared" si="27"/>
        <v>0</v>
      </c>
      <c r="E288" s="10">
        <f t="shared" si="28"/>
        <v>0</v>
      </c>
      <c r="F288" s="10">
        <f t="shared" si="28"/>
        <v>0</v>
      </c>
      <c r="G288" s="10">
        <f t="shared" si="28"/>
        <v>0</v>
      </c>
      <c r="H288" s="10">
        <f t="shared" si="28"/>
        <v>0</v>
      </c>
      <c r="I288" s="10">
        <f t="shared" si="28"/>
        <v>0</v>
      </c>
      <c r="J288" s="10">
        <f t="shared" si="28"/>
        <v>0</v>
      </c>
      <c r="K288" s="10">
        <f t="shared" si="28"/>
        <v>0</v>
      </c>
      <c r="L288" s="15">
        <f t="shared" si="28"/>
        <v>0</v>
      </c>
      <c r="M288" s="10">
        <f t="shared" si="28"/>
        <v>0</v>
      </c>
      <c r="N288" s="10">
        <f t="shared" si="28"/>
        <v>0</v>
      </c>
      <c r="O288" s="10">
        <f t="shared" si="28"/>
        <v>0</v>
      </c>
      <c r="P288" s="12" t="e">
        <f>L288-#REF!</f>
        <v>#REF!</v>
      </c>
      <c r="T288" s="1">
        <v>223713.2</v>
      </c>
    </row>
    <row r="289" spans="1:16" ht="36">
      <c r="A289" s="268"/>
      <c r="B289" s="266"/>
      <c r="C289" s="9" t="s">
        <v>10</v>
      </c>
      <c r="D289" s="10">
        <f t="shared" si="27"/>
        <v>67836.2</v>
      </c>
      <c r="E289" s="10">
        <f t="shared" si="28"/>
        <v>7257</v>
      </c>
      <c r="F289" s="10">
        <f t="shared" si="28"/>
        <v>3583.6</v>
      </c>
      <c r="G289" s="10">
        <f t="shared" si="28"/>
        <v>6095.6</v>
      </c>
      <c r="H289" s="10">
        <f t="shared" si="28"/>
        <v>6100</v>
      </c>
      <c r="I289" s="10">
        <f t="shared" si="28"/>
        <v>6100</v>
      </c>
      <c r="J289" s="10">
        <f t="shared" si="28"/>
        <v>6100</v>
      </c>
      <c r="K289" s="10">
        <f t="shared" si="28"/>
        <v>8200</v>
      </c>
      <c r="L289" s="15">
        <f t="shared" si="28"/>
        <v>6100</v>
      </c>
      <c r="M289" s="10">
        <f t="shared" si="28"/>
        <v>6100</v>
      </c>
      <c r="N289" s="10">
        <f t="shared" si="28"/>
        <v>6100</v>
      </c>
      <c r="O289" s="10">
        <f t="shared" si="28"/>
        <v>6100</v>
      </c>
      <c r="P289" s="12" t="e">
        <f>L289-#REF!</f>
        <v>#REF!</v>
      </c>
    </row>
    <row r="290" spans="1:16" ht="72">
      <c r="A290" s="268"/>
      <c r="B290" s="266"/>
      <c r="C290" s="9" t="s">
        <v>11</v>
      </c>
      <c r="D290" s="10">
        <f t="shared" si="27"/>
        <v>10000</v>
      </c>
      <c r="E290" s="10">
        <f t="shared" si="28"/>
        <v>0</v>
      </c>
      <c r="F290" s="10">
        <f t="shared" si="28"/>
        <v>0</v>
      </c>
      <c r="G290" s="10">
        <f t="shared" si="28"/>
        <v>0</v>
      </c>
      <c r="H290" s="10">
        <f t="shared" si="28"/>
        <v>0</v>
      </c>
      <c r="I290" s="10">
        <f t="shared" si="28"/>
        <v>0</v>
      </c>
      <c r="J290" s="10">
        <f t="shared" si="28"/>
        <v>10000</v>
      </c>
      <c r="K290" s="10">
        <f t="shared" si="28"/>
        <v>0</v>
      </c>
      <c r="L290" s="15">
        <f t="shared" si="28"/>
        <v>0</v>
      </c>
      <c r="M290" s="10">
        <f t="shared" si="28"/>
        <v>0</v>
      </c>
      <c r="N290" s="10">
        <f t="shared" si="28"/>
        <v>0</v>
      </c>
      <c r="O290" s="10">
        <f t="shared" si="28"/>
        <v>0</v>
      </c>
      <c r="P290" s="12" t="e">
        <f>L290-#REF!</f>
        <v>#REF!</v>
      </c>
    </row>
    <row r="291" spans="1:16">
      <c r="A291" s="268"/>
      <c r="B291" s="266" t="s">
        <v>12</v>
      </c>
      <c r="C291" s="266"/>
      <c r="D291" s="266"/>
      <c r="E291" s="266"/>
      <c r="F291" s="266"/>
      <c r="G291" s="266"/>
      <c r="H291" s="266"/>
      <c r="I291" s="266"/>
      <c r="J291" s="266"/>
      <c r="K291" s="266"/>
      <c r="L291" s="17"/>
      <c r="M291" s="9"/>
      <c r="N291" s="9"/>
      <c r="O291" s="9"/>
      <c r="P291" s="12" t="e">
        <f>L291-#REF!</f>
        <v>#REF!</v>
      </c>
    </row>
    <row r="292" spans="1:16">
      <c r="A292" s="268"/>
      <c r="B292" s="266" t="s">
        <v>13</v>
      </c>
      <c r="C292" s="9" t="s">
        <v>6</v>
      </c>
      <c r="D292" s="10">
        <f t="shared" ref="D292:D315" si="29">SUM(E292:O292)</f>
        <v>24517.800000000003</v>
      </c>
      <c r="E292" s="10">
        <f>SUM(E293:E297)</f>
        <v>16461.900000000001</v>
      </c>
      <c r="F292" s="10">
        <f t="shared" ref="F292:O292" si="30">SUM(F293:F297)</f>
        <v>8055.9</v>
      </c>
      <c r="G292" s="10">
        <f t="shared" si="30"/>
        <v>0</v>
      </c>
      <c r="H292" s="10">
        <f t="shared" si="30"/>
        <v>0</v>
      </c>
      <c r="I292" s="10">
        <f t="shared" si="30"/>
        <v>0</v>
      </c>
      <c r="J292" s="10">
        <f t="shared" si="30"/>
        <v>0</v>
      </c>
      <c r="K292" s="10">
        <f t="shared" si="30"/>
        <v>0</v>
      </c>
      <c r="L292" s="15">
        <f t="shared" si="30"/>
        <v>0</v>
      </c>
      <c r="M292" s="10">
        <f t="shared" si="30"/>
        <v>0</v>
      </c>
      <c r="N292" s="10">
        <f t="shared" si="30"/>
        <v>0</v>
      </c>
      <c r="O292" s="10">
        <f t="shared" si="30"/>
        <v>0</v>
      </c>
      <c r="P292" s="12" t="e">
        <f>L292-#REF!</f>
        <v>#REF!</v>
      </c>
    </row>
    <row r="293" spans="1:16">
      <c r="A293" s="268"/>
      <c r="B293" s="266"/>
      <c r="C293" s="9" t="s">
        <v>7</v>
      </c>
      <c r="D293" s="10">
        <f t="shared" si="29"/>
        <v>13707.3</v>
      </c>
      <c r="E293" s="10">
        <v>8053.1</v>
      </c>
      <c r="F293" s="10">
        <v>5654.2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5">
        <v>0</v>
      </c>
      <c r="M293" s="10">
        <v>0</v>
      </c>
      <c r="N293" s="10">
        <v>0</v>
      </c>
      <c r="O293" s="10">
        <v>0</v>
      </c>
      <c r="P293" s="12" t="e">
        <f>L293-#REF!</f>
        <v>#REF!</v>
      </c>
    </row>
    <row r="294" spans="1:16" ht="24">
      <c r="A294" s="268"/>
      <c r="B294" s="266"/>
      <c r="C294" s="9" t="s">
        <v>8</v>
      </c>
      <c r="D294" s="10">
        <f t="shared" si="29"/>
        <v>1151.8</v>
      </c>
      <c r="E294" s="10">
        <v>1151.8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5">
        <v>0</v>
      </c>
      <c r="M294" s="10">
        <v>0</v>
      </c>
      <c r="N294" s="10">
        <v>0</v>
      </c>
      <c r="O294" s="10">
        <v>0</v>
      </c>
      <c r="P294" s="12" t="e">
        <f>L294-#REF!</f>
        <v>#REF!</v>
      </c>
    </row>
    <row r="295" spans="1:16" ht="24">
      <c r="A295" s="268"/>
      <c r="B295" s="266"/>
      <c r="C295" s="9" t="s">
        <v>9</v>
      </c>
      <c r="D295" s="10">
        <f t="shared" si="29"/>
        <v>0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5">
        <v>0</v>
      </c>
      <c r="M295" s="10">
        <v>0</v>
      </c>
      <c r="N295" s="10">
        <v>0</v>
      </c>
      <c r="O295" s="10">
        <v>0</v>
      </c>
      <c r="P295" s="12" t="e">
        <f>L295-#REF!</f>
        <v>#REF!</v>
      </c>
    </row>
    <row r="296" spans="1:16" ht="36">
      <c r="A296" s="268"/>
      <c r="B296" s="266"/>
      <c r="C296" s="9" t="s">
        <v>10</v>
      </c>
      <c r="D296" s="10">
        <f t="shared" si="29"/>
        <v>9658.7000000000007</v>
      </c>
      <c r="E296" s="10">
        <v>7257</v>
      </c>
      <c r="F296" s="10">
        <v>2401.6999999999998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5">
        <v>0</v>
      </c>
      <c r="M296" s="10">
        <v>0</v>
      </c>
      <c r="N296" s="10">
        <v>0</v>
      </c>
      <c r="O296" s="10">
        <v>0</v>
      </c>
      <c r="P296" s="12" t="e">
        <f>L296-#REF!</f>
        <v>#REF!</v>
      </c>
    </row>
    <row r="297" spans="1:16">
      <c r="A297" s="268"/>
      <c r="B297" s="9"/>
      <c r="C297" s="9"/>
      <c r="D297" s="10">
        <f t="shared" si="29"/>
        <v>0</v>
      </c>
      <c r="E297" s="10"/>
      <c r="F297" s="10"/>
      <c r="G297" s="10"/>
      <c r="H297" s="10"/>
      <c r="I297" s="10"/>
      <c r="J297" s="10"/>
      <c r="K297" s="10"/>
      <c r="L297" s="15"/>
      <c r="M297" s="10"/>
      <c r="N297" s="10"/>
      <c r="O297" s="10"/>
      <c r="P297" s="12" t="e">
        <f>L297-#REF!</f>
        <v>#REF!</v>
      </c>
    </row>
    <row r="298" spans="1:16">
      <c r="A298" s="268"/>
      <c r="B298" s="266" t="s">
        <v>16</v>
      </c>
      <c r="C298" s="9" t="s">
        <v>6</v>
      </c>
      <c r="D298" s="10">
        <f t="shared" si="29"/>
        <v>320564.2</v>
      </c>
      <c r="E298" s="10">
        <f>SUM(E299:E303)</f>
        <v>0</v>
      </c>
      <c r="F298" s="10">
        <f t="shared" ref="F298:O298" si="31">SUM(F299:F303)</f>
        <v>3535.8</v>
      </c>
      <c r="G298" s="10">
        <f t="shared" si="31"/>
        <v>13366.6</v>
      </c>
      <c r="H298" s="10">
        <f t="shared" si="31"/>
        <v>13625.7</v>
      </c>
      <c r="I298" s="10">
        <f t="shared" si="31"/>
        <v>20738.099999999999</v>
      </c>
      <c r="J298" s="10">
        <f t="shared" si="31"/>
        <v>38667.699999999997</v>
      </c>
      <c r="K298" s="10">
        <f t="shared" si="31"/>
        <v>31377.5</v>
      </c>
      <c r="L298" s="15">
        <f>SUM(L299:L303)</f>
        <v>64813.2</v>
      </c>
      <c r="M298" s="10">
        <f t="shared" si="31"/>
        <v>44813.2</v>
      </c>
      <c r="N298" s="10">
        <f t="shared" si="31"/>
        <v>44813.2</v>
      </c>
      <c r="O298" s="10">
        <f t="shared" si="31"/>
        <v>44813.2</v>
      </c>
      <c r="P298" s="12" t="e">
        <f>L298-#REF!</f>
        <v>#REF!</v>
      </c>
    </row>
    <row r="299" spans="1:16">
      <c r="A299" s="268"/>
      <c r="B299" s="266"/>
      <c r="C299" s="9" t="s">
        <v>7</v>
      </c>
      <c r="D299" s="10">
        <f t="shared" si="29"/>
        <v>252386.7</v>
      </c>
      <c r="E299" s="10">
        <v>0</v>
      </c>
      <c r="F299" s="10">
        <v>2353.9</v>
      </c>
      <c r="G299" s="10">
        <v>7271</v>
      </c>
      <c r="H299" s="10">
        <v>7525.7</v>
      </c>
      <c r="I299" s="10">
        <v>14638.1</v>
      </c>
      <c r="J299" s="10">
        <v>22567.7</v>
      </c>
      <c r="K299" s="10">
        <v>23177.5</v>
      </c>
      <c r="L299" s="15">
        <f>L311+L343</f>
        <v>58713.2</v>
      </c>
      <c r="M299" s="10">
        <v>38713.199999999997</v>
      </c>
      <c r="N299" s="10">
        <v>38713.199999999997</v>
      </c>
      <c r="O299" s="10">
        <v>38713.199999999997</v>
      </c>
      <c r="P299" s="12" t="e">
        <f>L299-#REF!</f>
        <v>#REF!</v>
      </c>
    </row>
    <row r="300" spans="1:16" ht="24">
      <c r="A300" s="268"/>
      <c r="B300" s="266"/>
      <c r="C300" s="9" t="s">
        <v>8</v>
      </c>
      <c r="D300" s="10">
        <f t="shared" si="29"/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5">
        <v>0</v>
      </c>
      <c r="M300" s="10">
        <v>0</v>
      </c>
      <c r="N300" s="10">
        <v>0</v>
      </c>
      <c r="O300" s="10">
        <v>0</v>
      </c>
      <c r="P300" s="12" t="e">
        <f>L300-#REF!</f>
        <v>#REF!</v>
      </c>
    </row>
    <row r="301" spans="1:16" ht="24">
      <c r="A301" s="268"/>
      <c r="B301" s="266"/>
      <c r="C301" s="9" t="s">
        <v>9</v>
      </c>
      <c r="D301" s="10">
        <f t="shared" si="29"/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5">
        <v>0</v>
      </c>
      <c r="M301" s="10">
        <v>0</v>
      </c>
      <c r="N301" s="10">
        <v>0</v>
      </c>
      <c r="O301" s="10">
        <v>0</v>
      </c>
      <c r="P301" s="12" t="e">
        <f>L301-#REF!</f>
        <v>#REF!</v>
      </c>
    </row>
    <row r="302" spans="1:16" ht="36">
      <c r="A302" s="268"/>
      <c r="B302" s="266"/>
      <c r="C302" s="9" t="s">
        <v>10</v>
      </c>
      <c r="D302" s="10">
        <f t="shared" si="29"/>
        <v>58177.5</v>
      </c>
      <c r="E302" s="10">
        <v>0</v>
      </c>
      <c r="F302" s="10">
        <v>1181.9000000000001</v>
      </c>
      <c r="G302" s="10">
        <v>6095.6</v>
      </c>
      <c r="H302" s="10">
        <v>6100</v>
      </c>
      <c r="I302" s="10">
        <v>6100</v>
      </c>
      <c r="J302" s="10">
        <v>6100</v>
      </c>
      <c r="K302" s="10">
        <v>8200</v>
      </c>
      <c r="L302" s="15">
        <v>6100</v>
      </c>
      <c r="M302" s="10">
        <v>6100</v>
      </c>
      <c r="N302" s="10">
        <v>6100</v>
      </c>
      <c r="O302" s="10">
        <v>6100</v>
      </c>
      <c r="P302" s="12" t="e">
        <f>L302-#REF!</f>
        <v>#REF!</v>
      </c>
    </row>
    <row r="303" spans="1:16" ht="72">
      <c r="A303" s="268"/>
      <c r="B303" s="266"/>
      <c r="C303" s="9" t="s">
        <v>11</v>
      </c>
      <c r="D303" s="10">
        <f t="shared" si="29"/>
        <v>10000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10000</v>
      </c>
      <c r="K303" s="10">
        <v>0</v>
      </c>
      <c r="L303" s="15">
        <v>0</v>
      </c>
      <c r="M303" s="10">
        <v>0</v>
      </c>
      <c r="N303" s="10">
        <v>0</v>
      </c>
      <c r="O303" s="10">
        <v>0</v>
      </c>
      <c r="P303" s="12" t="e">
        <f>L303-#REF!</f>
        <v>#REF!</v>
      </c>
    </row>
    <row r="304" spans="1:16">
      <c r="A304" s="268"/>
      <c r="B304" s="266" t="s">
        <v>165</v>
      </c>
      <c r="C304" s="9" t="s">
        <v>6</v>
      </c>
      <c r="D304" s="20">
        <f t="shared" si="29"/>
        <v>165000</v>
      </c>
      <c r="E304" s="10">
        <f>SUM(E305:E309)</f>
        <v>0</v>
      </c>
      <c r="F304" s="10">
        <f t="shared" ref="F304:K304" si="32">SUM(F305:F309)</f>
        <v>0</v>
      </c>
      <c r="G304" s="10">
        <f t="shared" si="32"/>
        <v>0</v>
      </c>
      <c r="H304" s="10">
        <f t="shared" si="32"/>
        <v>0</v>
      </c>
      <c r="I304" s="10">
        <f t="shared" si="32"/>
        <v>0</v>
      </c>
      <c r="J304" s="10">
        <f t="shared" si="32"/>
        <v>0</v>
      </c>
      <c r="K304" s="10">
        <f t="shared" si="32"/>
        <v>0</v>
      </c>
      <c r="L304" s="20">
        <f>L431</f>
        <v>165000</v>
      </c>
      <c r="M304" s="10">
        <f t="shared" ref="M304:O304" si="33">M431</f>
        <v>0</v>
      </c>
      <c r="N304" s="10">
        <f t="shared" si="33"/>
        <v>0</v>
      </c>
      <c r="O304" s="10">
        <f t="shared" si="33"/>
        <v>0</v>
      </c>
      <c r="P304" s="12" t="e">
        <f>L304-#REF!</f>
        <v>#REF!</v>
      </c>
    </row>
    <row r="305" spans="1:16">
      <c r="A305" s="268"/>
      <c r="B305" s="266"/>
      <c r="C305" s="9" t="s">
        <v>7</v>
      </c>
      <c r="D305" s="20">
        <f t="shared" si="29"/>
        <v>165000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20">
        <f t="shared" ref="L305:O308" si="34">L432</f>
        <v>165000</v>
      </c>
      <c r="M305" s="10">
        <f t="shared" si="34"/>
        <v>0</v>
      </c>
      <c r="N305" s="10">
        <f t="shared" si="34"/>
        <v>0</v>
      </c>
      <c r="O305" s="10">
        <f t="shared" si="34"/>
        <v>0</v>
      </c>
      <c r="P305" s="12" t="e">
        <f>L305-#REF!</f>
        <v>#REF!</v>
      </c>
    </row>
    <row r="306" spans="1:16" ht="24">
      <c r="A306" s="268"/>
      <c r="B306" s="266"/>
      <c r="C306" s="9" t="s">
        <v>8</v>
      </c>
      <c r="D306" s="10">
        <f t="shared" si="29"/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5">
        <f t="shared" si="34"/>
        <v>0</v>
      </c>
      <c r="M306" s="10">
        <f t="shared" si="34"/>
        <v>0</v>
      </c>
      <c r="N306" s="10">
        <f t="shared" si="34"/>
        <v>0</v>
      </c>
      <c r="O306" s="10">
        <f t="shared" si="34"/>
        <v>0</v>
      </c>
      <c r="P306" s="12" t="e">
        <f>L306-#REF!</f>
        <v>#REF!</v>
      </c>
    </row>
    <row r="307" spans="1:16" ht="24">
      <c r="A307" s="268"/>
      <c r="B307" s="266"/>
      <c r="C307" s="9" t="s">
        <v>9</v>
      </c>
      <c r="D307" s="10">
        <f t="shared" si="29"/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5">
        <f t="shared" si="34"/>
        <v>0</v>
      </c>
      <c r="M307" s="10">
        <f t="shared" si="34"/>
        <v>0</v>
      </c>
      <c r="N307" s="10">
        <f t="shared" si="34"/>
        <v>0</v>
      </c>
      <c r="O307" s="10">
        <f t="shared" si="34"/>
        <v>0</v>
      </c>
      <c r="P307" s="12" t="e">
        <f>L307-#REF!</f>
        <v>#REF!</v>
      </c>
    </row>
    <row r="308" spans="1:16" ht="36">
      <c r="A308" s="268"/>
      <c r="B308" s="266"/>
      <c r="C308" s="9" t="s">
        <v>10</v>
      </c>
      <c r="D308" s="10">
        <f t="shared" si="29"/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5">
        <f t="shared" si="34"/>
        <v>0</v>
      </c>
      <c r="M308" s="10">
        <f t="shared" si="34"/>
        <v>0</v>
      </c>
      <c r="N308" s="10">
        <f t="shared" si="34"/>
        <v>0</v>
      </c>
      <c r="O308" s="10">
        <f t="shared" si="34"/>
        <v>0</v>
      </c>
      <c r="P308" s="12" t="e">
        <f>L308-#REF!</f>
        <v>#REF!</v>
      </c>
    </row>
    <row r="309" spans="1:16">
      <c r="A309" s="11"/>
      <c r="B309" s="9"/>
      <c r="C309" s="9"/>
      <c r="D309" s="10">
        <f t="shared" si="29"/>
        <v>0</v>
      </c>
      <c r="E309" s="10"/>
      <c r="F309" s="10"/>
      <c r="G309" s="10"/>
      <c r="H309" s="10"/>
      <c r="I309" s="10"/>
      <c r="J309" s="10"/>
      <c r="K309" s="10"/>
      <c r="L309" s="15"/>
      <c r="M309" s="10"/>
      <c r="N309" s="10"/>
      <c r="O309" s="10"/>
      <c r="P309" s="12" t="e">
        <f>L309-#REF!</f>
        <v>#REF!</v>
      </c>
    </row>
    <row r="310" spans="1:16">
      <c r="A310" s="266" t="s">
        <v>61</v>
      </c>
      <c r="B310" s="266"/>
      <c r="C310" s="9" t="s">
        <v>6</v>
      </c>
      <c r="D310" s="10">
        <f t="shared" si="29"/>
        <v>312148.40000000002</v>
      </c>
      <c r="E310" s="10">
        <f t="shared" ref="E310:O315" si="35">E317+E323</f>
        <v>15111.900000000001</v>
      </c>
      <c r="F310" s="10">
        <f t="shared" si="35"/>
        <v>11591.7</v>
      </c>
      <c r="G310" s="10">
        <f t="shared" si="35"/>
        <v>13366.6</v>
      </c>
      <c r="H310" s="10">
        <f t="shared" si="35"/>
        <v>13625.7</v>
      </c>
      <c r="I310" s="10">
        <f t="shared" si="35"/>
        <v>20654.5</v>
      </c>
      <c r="J310" s="10">
        <f t="shared" si="35"/>
        <v>27167.7</v>
      </c>
      <c r="K310" s="10">
        <f t="shared" si="35"/>
        <v>31377.5</v>
      </c>
      <c r="L310" s="15">
        <f>L317+L323</f>
        <v>44813.2</v>
      </c>
      <c r="M310" s="10">
        <f t="shared" si="35"/>
        <v>44813.2</v>
      </c>
      <c r="N310" s="10">
        <f t="shared" si="35"/>
        <v>44813.2</v>
      </c>
      <c r="O310" s="10">
        <f t="shared" si="35"/>
        <v>44813.2</v>
      </c>
      <c r="P310" s="12" t="e">
        <f>L310-#REF!</f>
        <v>#REF!</v>
      </c>
    </row>
    <row r="311" spans="1:16">
      <c r="A311" s="266"/>
      <c r="B311" s="266"/>
      <c r="C311" s="9" t="s">
        <v>7</v>
      </c>
      <c r="D311" s="10">
        <f t="shared" si="29"/>
        <v>243160.40000000002</v>
      </c>
      <c r="E311" s="10">
        <f t="shared" si="35"/>
        <v>6703.1</v>
      </c>
      <c r="F311" s="10">
        <f t="shared" si="35"/>
        <v>8008.1</v>
      </c>
      <c r="G311" s="10">
        <f t="shared" si="35"/>
        <v>7271</v>
      </c>
      <c r="H311" s="10">
        <f t="shared" si="35"/>
        <v>7525.7</v>
      </c>
      <c r="I311" s="10">
        <f t="shared" si="35"/>
        <v>14554.5</v>
      </c>
      <c r="J311" s="10">
        <f t="shared" si="35"/>
        <v>21067.7</v>
      </c>
      <c r="K311" s="10">
        <f t="shared" si="35"/>
        <v>23177.5</v>
      </c>
      <c r="L311" s="15">
        <f t="shared" si="35"/>
        <v>38713.199999999997</v>
      </c>
      <c r="M311" s="10">
        <f t="shared" si="35"/>
        <v>38713.199999999997</v>
      </c>
      <c r="N311" s="10">
        <f t="shared" si="35"/>
        <v>38713.199999999997</v>
      </c>
      <c r="O311" s="10">
        <f t="shared" si="35"/>
        <v>38713.199999999997</v>
      </c>
      <c r="P311" s="12" t="e">
        <f>L311-#REF!</f>
        <v>#REF!</v>
      </c>
    </row>
    <row r="312" spans="1:16" ht="24">
      <c r="A312" s="266"/>
      <c r="B312" s="266"/>
      <c r="C312" s="9" t="s">
        <v>8</v>
      </c>
      <c r="D312" s="10">
        <f t="shared" si="29"/>
        <v>1151.8</v>
      </c>
      <c r="E312" s="10">
        <f t="shared" si="35"/>
        <v>1151.8</v>
      </c>
      <c r="F312" s="10">
        <f t="shared" si="35"/>
        <v>0</v>
      </c>
      <c r="G312" s="10">
        <f t="shared" si="35"/>
        <v>0</v>
      </c>
      <c r="H312" s="10">
        <f t="shared" si="35"/>
        <v>0</v>
      </c>
      <c r="I312" s="10">
        <f t="shared" si="35"/>
        <v>0</v>
      </c>
      <c r="J312" s="10">
        <f t="shared" si="35"/>
        <v>0</v>
      </c>
      <c r="K312" s="10">
        <f t="shared" si="35"/>
        <v>0</v>
      </c>
      <c r="L312" s="15">
        <f t="shared" si="35"/>
        <v>0</v>
      </c>
      <c r="M312" s="10">
        <f t="shared" si="35"/>
        <v>0</v>
      </c>
      <c r="N312" s="10">
        <f t="shared" si="35"/>
        <v>0</v>
      </c>
      <c r="O312" s="10">
        <f t="shared" si="35"/>
        <v>0</v>
      </c>
      <c r="P312" s="12" t="e">
        <f>L312-#REF!</f>
        <v>#REF!</v>
      </c>
    </row>
    <row r="313" spans="1:16" ht="24">
      <c r="A313" s="266"/>
      <c r="B313" s="266"/>
      <c r="C313" s="9" t="s">
        <v>9</v>
      </c>
      <c r="D313" s="10">
        <f t="shared" si="29"/>
        <v>0</v>
      </c>
      <c r="E313" s="10">
        <f t="shared" si="35"/>
        <v>0</v>
      </c>
      <c r="F313" s="10">
        <f t="shared" si="35"/>
        <v>0</v>
      </c>
      <c r="G313" s="10">
        <f t="shared" si="35"/>
        <v>0</v>
      </c>
      <c r="H313" s="10">
        <f t="shared" si="35"/>
        <v>0</v>
      </c>
      <c r="I313" s="10">
        <f t="shared" si="35"/>
        <v>0</v>
      </c>
      <c r="J313" s="10">
        <f t="shared" si="35"/>
        <v>0</v>
      </c>
      <c r="K313" s="10">
        <f t="shared" si="35"/>
        <v>0</v>
      </c>
      <c r="L313" s="15">
        <f t="shared" si="35"/>
        <v>0</v>
      </c>
      <c r="M313" s="10">
        <f t="shared" si="35"/>
        <v>0</v>
      </c>
      <c r="N313" s="10">
        <f t="shared" si="35"/>
        <v>0</v>
      </c>
      <c r="O313" s="10">
        <f t="shared" si="35"/>
        <v>0</v>
      </c>
      <c r="P313" s="12" t="e">
        <f>L313-#REF!</f>
        <v>#REF!</v>
      </c>
    </row>
    <row r="314" spans="1:16" ht="36">
      <c r="A314" s="266"/>
      <c r="B314" s="266"/>
      <c r="C314" s="9" t="s">
        <v>10</v>
      </c>
      <c r="D314" s="10">
        <f t="shared" si="29"/>
        <v>67836.2</v>
      </c>
      <c r="E314" s="10">
        <f t="shared" si="35"/>
        <v>7257</v>
      </c>
      <c r="F314" s="10">
        <f t="shared" si="35"/>
        <v>3583.6</v>
      </c>
      <c r="G314" s="10">
        <f t="shared" si="35"/>
        <v>6095.6</v>
      </c>
      <c r="H314" s="10">
        <f t="shared" si="35"/>
        <v>6100</v>
      </c>
      <c r="I314" s="10">
        <f t="shared" si="35"/>
        <v>6100</v>
      </c>
      <c r="J314" s="10">
        <f t="shared" si="35"/>
        <v>6100</v>
      </c>
      <c r="K314" s="10">
        <f t="shared" si="35"/>
        <v>8200</v>
      </c>
      <c r="L314" s="15">
        <f t="shared" si="35"/>
        <v>6100</v>
      </c>
      <c r="M314" s="10">
        <f t="shared" si="35"/>
        <v>6100</v>
      </c>
      <c r="N314" s="10">
        <f t="shared" si="35"/>
        <v>6100</v>
      </c>
      <c r="O314" s="10">
        <f t="shared" si="35"/>
        <v>6100</v>
      </c>
      <c r="P314" s="12" t="e">
        <f>L314-#REF!</f>
        <v>#REF!</v>
      </c>
    </row>
    <row r="315" spans="1:16">
      <c r="A315" s="266"/>
      <c r="B315" s="9"/>
      <c r="C315" s="9"/>
      <c r="D315" s="10">
        <f t="shared" si="29"/>
        <v>0</v>
      </c>
      <c r="E315" s="10">
        <f t="shared" si="35"/>
        <v>0</v>
      </c>
      <c r="F315" s="10">
        <f t="shared" si="35"/>
        <v>0</v>
      </c>
      <c r="G315" s="10">
        <f t="shared" si="35"/>
        <v>0</v>
      </c>
      <c r="H315" s="10">
        <f t="shared" si="35"/>
        <v>0</v>
      </c>
      <c r="I315" s="10">
        <f t="shared" si="35"/>
        <v>0</v>
      </c>
      <c r="J315" s="10">
        <f t="shared" si="35"/>
        <v>0</v>
      </c>
      <c r="K315" s="10">
        <f t="shared" si="35"/>
        <v>0</v>
      </c>
      <c r="L315" s="15">
        <f t="shared" si="35"/>
        <v>0</v>
      </c>
      <c r="M315" s="10">
        <f t="shared" si="35"/>
        <v>0</v>
      </c>
      <c r="N315" s="10">
        <f t="shared" si="35"/>
        <v>0</v>
      </c>
      <c r="O315" s="10">
        <f t="shared" si="35"/>
        <v>0</v>
      </c>
      <c r="P315" s="12" t="e">
        <f>L315-#REF!</f>
        <v>#REF!</v>
      </c>
    </row>
    <row r="316" spans="1:16">
      <c r="A316" s="266"/>
      <c r="B316" s="266" t="s">
        <v>12</v>
      </c>
      <c r="C316" s="266"/>
      <c r="D316" s="266"/>
      <c r="E316" s="266"/>
      <c r="F316" s="266"/>
      <c r="G316" s="266"/>
      <c r="H316" s="266"/>
      <c r="I316" s="266"/>
      <c r="J316" s="266"/>
      <c r="K316" s="266"/>
      <c r="L316" s="17"/>
      <c r="M316" s="9"/>
      <c r="N316" s="9"/>
      <c r="O316" s="9"/>
      <c r="P316" s="12" t="e">
        <f>L316-#REF!</f>
        <v>#REF!</v>
      </c>
    </row>
    <row r="317" spans="1:16">
      <c r="A317" s="266"/>
      <c r="B317" s="266" t="s">
        <v>13</v>
      </c>
      <c r="C317" s="9" t="s">
        <v>6</v>
      </c>
      <c r="D317" s="10">
        <f t="shared" ref="D317:D334" si="36">SUM(E317:O317)</f>
        <v>23167.800000000003</v>
      </c>
      <c r="E317" s="10">
        <f>SUM(E318:E322)</f>
        <v>15111.900000000001</v>
      </c>
      <c r="F317" s="10">
        <f t="shared" ref="F317:O317" si="37">SUM(F318:F322)</f>
        <v>8055.9</v>
      </c>
      <c r="G317" s="10">
        <f t="shared" si="37"/>
        <v>0</v>
      </c>
      <c r="H317" s="10">
        <f t="shared" si="37"/>
        <v>0</v>
      </c>
      <c r="I317" s="10">
        <f t="shared" si="37"/>
        <v>0</v>
      </c>
      <c r="J317" s="10">
        <f t="shared" si="37"/>
        <v>0</v>
      </c>
      <c r="K317" s="10">
        <f t="shared" si="37"/>
        <v>0</v>
      </c>
      <c r="L317" s="15">
        <f t="shared" si="37"/>
        <v>0</v>
      </c>
      <c r="M317" s="10">
        <f t="shared" si="37"/>
        <v>0</v>
      </c>
      <c r="N317" s="10">
        <f t="shared" si="37"/>
        <v>0</v>
      </c>
      <c r="O317" s="10">
        <f t="shared" si="37"/>
        <v>0</v>
      </c>
      <c r="P317" s="12" t="e">
        <f>L317-#REF!</f>
        <v>#REF!</v>
      </c>
    </row>
    <row r="318" spans="1:16">
      <c r="A318" s="266"/>
      <c r="B318" s="266"/>
      <c r="C318" s="9" t="s">
        <v>7</v>
      </c>
      <c r="D318" s="10">
        <f t="shared" si="36"/>
        <v>12357.3</v>
      </c>
      <c r="E318" s="10">
        <v>6703.1</v>
      </c>
      <c r="F318" s="10">
        <v>5654.2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5">
        <v>0</v>
      </c>
      <c r="M318" s="10">
        <v>0</v>
      </c>
      <c r="N318" s="10">
        <v>0</v>
      </c>
      <c r="O318" s="10">
        <v>0</v>
      </c>
      <c r="P318" s="12" t="e">
        <f>L318-#REF!</f>
        <v>#REF!</v>
      </c>
    </row>
    <row r="319" spans="1:16" ht="24">
      <c r="A319" s="266"/>
      <c r="B319" s="266"/>
      <c r="C319" s="9" t="s">
        <v>8</v>
      </c>
      <c r="D319" s="10">
        <f t="shared" si="36"/>
        <v>1151.8</v>
      </c>
      <c r="E319" s="10">
        <v>1151.8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5">
        <v>0</v>
      </c>
      <c r="M319" s="10">
        <v>0</v>
      </c>
      <c r="N319" s="10">
        <v>0</v>
      </c>
      <c r="O319" s="10">
        <v>0</v>
      </c>
      <c r="P319" s="12" t="e">
        <f>L319-#REF!</f>
        <v>#REF!</v>
      </c>
    </row>
    <row r="320" spans="1:16" ht="24">
      <c r="A320" s="266"/>
      <c r="B320" s="266"/>
      <c r="C320" s="9" t="s">
        <v>9</v>
      </c>
      <c r="D320" s="10">
        <f t="shared" si="36"/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5">
        <v>0</v>
      </c>
      <c r="M320" s="10">
        <v>0</v>
      </c>
      <c r="N320" s="10">
        <v>0</v>
      </c>
      <c r="O320" s="10">
        <v>0</v>
      </c>
      <c r="P320" s="12" t="e">
        <f>L320-#REF!</f>
        <v>#REF!</v>
      </c>
    </row>
    <row r="321" spans="1:16" ht="36">
      <c r="A321" s="266"/>
      <c r="B321" s="266"/>
      <c r="C321" s="9" t="s">
        <v>10</v>
      </c>
      <c r="D321" s="10">
        <f t="shared" si="36"/>
        <v>9658.7000000000007</v>
      </c>
      <c r="E321" s="10">
        <v>7257</v>
      </c>
      <c r="F321" s="10">
        <v>2401.6999999999998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5">
        <v>0</v>
      </c>
      <c r="M321" s="10">
        <v>0</v>
      </c>
      <c r="N321" s="10">
        <v>0</v>
      </c>
      <c r="O321" s="10">
        <v>0</v>
      </c>
      <c r="P321" s="12" t="e">
        <f>L321-#REF!</f>
        <v>#REF!</v>
      </c>
    </row>
    <row r="322" spans="1:16">
      <c r="A322" s="266"/>
      <c r="B322" s="9"/>
      <c r="C322" s="9"/>
      <c r="D322" s="10">
        <f t="shared" si="36"/>
        <v>0</v>
      </c>
      <c r="E322" s="10"/>
      <c r="F322" s="10"/>
      <c r="G322" s="10"/>
      <c r="H322" s="10"/>
      <c r="I322" s="10"/>
      <c r="J322" s="10"/>
      <c r="K322" s="10"/>
      <c r="L322" s="15"/>
      <c r="M322" s="10"/>
      <c r="N322" s="10"/>
      <c r="O322" s="10"/>
      <c r="P322" s="12" t="e">
        <f>L322-#REF!</f>
        <v>#REF!</v>
      </c>
    </row>
    <row r="323" spans="1:16">
      <c r="A323" s="266"/>
      <c r="B323" s="266" t="s">
        <v>16</v>
      </c>
      <c r="C323" s="9" t="s">
        <v>6</v>
      </c>
      <c r="D323" s="10">
        <f t="shared" si="36"/>
        <v>288980.60000000003</v>
      </c>
      <c r="E323" s="10">
        <f>SUM(E324:E328)</f>
        <v>0</v>
      </c>
      <c r="F323" s="10">
        <f t="shared" ref="F323:O323" si="38">SUM(F324:F328)</f>
        <v>3535.8</v>
      </c>
      <c r="G323" s="10">
        <f t="shared" si="38"/>
        <v>13366.6</v>
      </c>
      <c r="H323" s="10">
        <f t="shared" si="38"/>
        <v>13625.7</v>
      </c>
      <c r="I323" s="10">
        <f t="shared" si="38"/>
        <v>20654.5</v>
      </c>
      <c r="J323" s="10">
        <f t="shared" si="38"/>
        <v>27167.7</v>
      </c>
      <c r="K323" s="10">
        <f t="shared" si="38"/>
        <v>31377.5</v>
      </c>
      <c r="L323" s="15">
        <f t="shared" si="38"/>
        <v>44813.2</v>
      </c>
      <c r="M323" s="10">
        <f t="shared" si="38"/>
        <v>44813.2</v>
      </c>
      <c r="N323" s="10">
        <f t="shared" si="38"/>
        <v>44813.2</v>
      </c>
      <c r="O323" s="10">
        <f t="shared" si="38"/>
        <v>44813.2</v>
      </c>
      <c r="P323" s="12" t="e">
        <f>L323-#REF!</f>
        <v>#REF!</v>
      </c>
    </row>
    <row r="324" spans="1:16">
      <c r="A324" s="266"/>
      <c r="B324" s="266"/>
      <c r="C324" s="9" t="s">
        <v>7</v>
      </c>
      <c r="D324" s="10">
        <f t="shared" si="36"/>
        <v>230803.10000000003</v>
      </c>
      <c r="E324" s="10">
        <v>0</v>
      </c>
      <c r="F324" s="10">
        <v>2353.9</v>
      </c>
      <c r="G324" s="10">
        <v>7271</v>
      </c>
      <c r="H324" s="10">
        <v>7525.7</v>
      </c>
      <c r="I324" s="10">
        <v>14554.5</v>
      </c>
      <c r="J324" s="10">
        <v>21067.7</v>
      </c>
      <c r="K324" s="10">
        <v>23177.5</v>
      </c>
      <c r="L324" s="15">
        <v>38713.199999999997</v>
      </c>
      <c r="M324" s="10">
        <v>38713.199999999997</v>
      </c>
      <c r="N324" s="10">
        <v>38713.199999999997</v>
      </c>
      <c r="O324" s="10">
        <v>38713.199999999997</v>
      </c>
      <c r="P324" s="12" t="e">
        <f>L324-#REF!</f>
        <v>#REF!</v>
      </c>
    </row>
    <row r="325" spans="1:16" ht="24">
      <c r="A325" s="266"/>
      <c r="B325" s="266"/>
      <c r="C325" s="9" t="s">
        <v>8</v>
      </c>
      <c r="D325" s="10">
        <f t="shared" si="36"/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5">
        <v>0</v>
      </c>
      <c r="M325" s="10">
        <v>0</v>
      </c>
      <c r="N325" s="10">
        <v>0</v>
      </c>
      <c r="O325" s="10">
        <v>0</v>
      </c>
      <c r="P325" s="12" t="e">
        <f>L325-#REF!</f>
        <v>#REF!</v>
      </c>
    </row>
    <row r="326" spans="1:16" ht="24">
      <c r="A326" s="266"/>
      <c r="B326" s="266"/>
      <c r="C326" s="9" t="s">
        <v>9</v>
      </c>
      <c r="D326" s="10">
        <f t="shared" si="36"/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5">
        <v>0</v>
      </c>
      <c r="M326" s="10">
        <v>0</v>
      </c>
      <c r="N326" s="10">
        <v>0</v>
      </c>
      <c r="O326" s="10">
        <v>0</v>
      </c>
      <c r="P326" s="12" t="e">
        <f>L326-#REF!</f>
        <v>#REF!</v>
      </c>
    </row>
    <row r="327" spans="1:16" ht="36">
      <c r="A327" s="266"/>
      <c r="B327" s="266"/>
      <c r="C327" s="9" t="s">
        <v>10</v>
      </c>
      <c r="D327" s="10">
        <f t="shared" si="36"/>
        <v>58177.5</v>
      </c>
      <c r="E327" s="10">
        <v>0</v>
      </c>
      <c r="F327" s="10">
        <v>1181.9000000000001</v>
      </c>
      <c r="G327" s="10">
        <v>6095.6</v>
      </c>
      <c r="H327" s="10">
        <v>6100</v>
      </c>
      <c r="I327" s="10">
        <v>6100</v>
      </c>
      <c r="J327" s="10">
        <v>6100</v>
      </c>
      <c r="K327" s="10">
        <v>8200</v>
      </c>
      <c r="L327" s="15">
        <v>6100</v>
      </c>
      <c r="M327" s="10">
        <v>6100</v>
      </c>
      <c r="N327" s="10">
        <v>6100</v>
      </c>
      <c r="O327" s="10">
        <v>6100</v>
      </c>
      <c r="P327" s="12" t="e">
        <f>L327-#REF!</f>
        <v>#REF!</v>
      </c>
    </row>
    <row r="328" spans="1:16">
      <c r="A328" s="9"/>
      <c r="B328" s="9"/>
      <c r="C328" s="9"/>
      <c r="D328" s="10">
        <f t="shared" si="36"/>
        <v>0</v>
      </c>
      <c r="E328" s="10"/>
      <c r="F328" s="10"/>
      <c r="G328" s="10"/>
      <c r="H328" s="10"/>
      <c r="I328" s="10"/>
      <c r="J328" s="10"/>
      <c r="K328" s="10"/>
      <c r="L328" s="15"/>
      <c r="M328" s="10"/>
      <c r="N328" s="10"/>
      <c r="O328" s="10"/>
      <c r="P328" s="12" t="e">
        <f>L328-#REF!</f>
        <v>#REF!</v>
      </c>
    </row>
    <row r="329" spans="1:16">
      <c r="A329" s="266" t="s">
        <v>62</v>
      </c>
      <c r="B329" s="266"/>
      <c r="C329" s="9" t="s">
        <v>6</v>
      </c>
      <c r="D329" s="10">
        <f>SUM(E329:O329)</f>
        <v>21820</v>
      </c>
      <c r="E329" s="10">
        <f t="shared" ref="E329:O334" si="39">E336+E342+E348</f>
        <v>320</v>
      </c>
      <c r="F329" s="10">
        <f t="shared" si="39"/>
        <v>0</v>
      </c>
      <c r="G329" s="10">
        <f t="shared" si="39"/>
        <v>0</v>
      </c>
      <c r="H329" s="10">
        <f t="shared" si="39"/>
        <v>0</v>
      </c>
      <c r="I329" s="10">
        <f t="shared" si="39"/>
        <v>0</v>
      </c>
      <c r="J329" s="10">
        <f t="shared" si="39"/>
        <v>1500</v>
      </c>
      <c r="K329" s="10">
        <f t="shared" si="39"/>
        <v>0</v>
      </c>
      <c r="L329" s="15">
        <f>L330+L331+L332+L333</f>
        <v>20000</v>
      </c>
      <c r="M329" s="10">
        <f t="shared" si="39"/>
        <v>0</v>
      </c>
      <c r="N329" s="10">
        <f t="shared" si="39"/>
        <v>0</v>
      </c>
      <c r="O329" s="10">
        <f t="shared" si="39"/>
        <v>0</v>
      </c>
      <c r="P329" s="12" t="e">
        <f>L329-#REF!</f>
        <v>#REF!</v>
      </c>
    </row>
    <row r="330" spans="1:16">
      <c r="A330" s="266"/>
      <c r="B330" s="266"/>
      <c r="C330" s="9" t="s">
        <v>7</v>
      </c>
      <c r="D330" s="10">
        <f t="shared" si="36"/>
        <v>21820</v>
      </c>
      <c r="E330" s="10">
        <f t="shared" si="39"/>
        <v>320</v>
      </c>
      <c r="F330" s="10">
        <f t="shared" si="39"/>
        <v>0</v>
      </c>
      <c r="G330" s="10">
        <f t="shared" si="39"/>
        <v>0</v>
      </c>
      <c r="H330" s="10">
        <f t="shared" si="39"/>
        <v>0</v>
      </c>
      <c r="I330" s="10">
        <f t="shared" si="39"/>
        <v>0</v>
      </c>
      <c r="J330" s="10">
        <f t="shared" si="39"/>
        <v>1500</v>
      </c>
      <c r="K330" s="10">
        <f t="shared" si="39"/>
        <v>0</v>
      </c>
      <c r="L330" s="15">
        <f>L337+L343+L349</f>
        <v>20000</v>
      </c>
      <c r="M330" s="10">
        <f t="shared" si="39"/>
        <v>0</v>
      </c>
      <c r="N330" s="10">
        <f t="shared" si="39"/>
        <v>0</v>
      </c>
      <c r="O330" s="10">
        <f t="shared" si="39"/>
        <v>0</v>
      </c>
      <c r="P330" s="12" t="e">
        <f>L330-#REF!</f>
        <v>#REF!</v>
      </c>
    </row>
    <row r="331" spans="1:16" ht="24">
      <c r="A331" s="266"/>
      <c r="B331" s="266"/>
      <c r="C331" s="9" t="s">
        <v>8</v>
      </c>
      <c r="D331" s="10">
        <f t="shared" si="36"/>
        <v>0</v>
      </c>
      <c r="E331" s="10">
        <f t="shared" si="39"/>
        <v>0</v>
      </c>
      <c r="F331" s="10">
        <f t="shared" si="39"/>
        <v>0</v>
      </c>
      <c r="G331" s="10">
        <f t="shared" si="39"/>
        <v>0</v>
      </c>
      <c r="H331" s="10">
        <f t="shared" si="39"/>
        <v>0</v>
      </c>
      <c r="I331" s="10">
        <f t="shared" si="39"/>
        <v>0</v>
      </c>
      <c r="J331" s="10">
        <f t="shared" si="39"/>
        <v>0</v>
      </c>
      <c r="K331" s="10">
        <f t="shared" si="39"/>
        <v>0</v>
      </c>
      <c r="L331" s="15">
        <f t="shared" si="39"/>
        <v>0</v>
      </c>
      <c r="M331" s="10">
        <f t="shared" si="39"/>
        <v>0</v>
      </c>
      <c r="N331" s="10">
        <f t="shared" si="39"/>
        <v>0</v>
      </c>
      <c r="O331" s="10">
        <f t="shared" si="39"/>
        <v>0</v>
      </c>
      <c r="P331" s="12" t="e">
        <f>L331-#REF!</f>
        <v>#REF!</v>
      </c>
    </row>
    <row r="332" spans="1:16" ht="24">
      <c r="A332" s="266"/>
      <c r="B332" s="266"/>
      <c r="C332" s="9" t="s">
        <v>9</v>
      </c>
      <c r="D332" s="10">
        <f t="shared" si="36"/>
        <v>0</v>
      </c>
      <c r="E332" s="10">
        <f t="shared" si="39"/>
        <v>0</v>
      </c>
      <c r="F332" s="10">
        <f t="shared" si="39"/>
        <v>0</v>
      </c>
      <c r="G332" s="10">
        <f t="shared" si="39"/>
        <v>0</v>
      </c>
      <c r="H332" s="10">
        <f t="shared" si="39"/>
        <v>0</v>
      </c>
      <c r="I332" s="10">
        <f t="shared" si="39"/>
        <v>0</v>
      </c>
      <c r="J332" s="10">
        <f t="shared" si="39"/>
        <v>0</v>
      </c>
      <c r="K332" s="10">
        <f t="shared" si="39"/>
        <v>0</v>
      </c>
      <c r="L332" s="15">
        <f t="shared" si="39"/>
        <v>0</v>
      </c>
      <c r="M332" s="10">
        <f t="shared" si="39"/>
        <v>0</v>
      </c>
      <c r="N332" s="10">
        <f t="shared" si="39"/>
        <v>0</v>
      </c>
      <c r="O332" s="10">
        <f t="shared" si="39"/>
        <v>0</v>
      </c>
      <c r="P332" s="12" t="e">
        <f>L332-#REF!</f>
        <v>#REF!</v>
      </c>
    </row>
    <row r="333" spans="1:16" ht="36">
      <c r="A333" s="266"/>
      <c r="B333" s="266"/>
      <c r="C333" s="9" t="s">
        <v>10</v>
      </c>
      <c r="D333" s="10">
        <f t="shared" si="36"/>
        <v>0</v>
      </c>
      <c r="E333" s="10">
        <f t="shared" si="39"/>
        <v>0</v>
      </c>
      <c r="F333" s="10">
        <f t="shared" si="39"/>
        <v>0</v>
      </c>
      <c r="G333" s="10">
        <f t="shared" si="39"/>
        <v>0</v>
      </c>
      <c r="H333" s="10">
        <f t="shared" si="39"/>
        <v>0</v>
      </c>
      <c r="I333" s="10">
        <f t="shared" si="39"/>
        <v>0</v>
      </c>
      <c r="J333" s="10">
        <f t="shared" si="39"/>
        <v>0</v>
      </c>
      <c r="K333" s="10">
        <f t="shared" si="39"/>
        <v>0</v>
      </c>
      <c r="L333" s="15">
        <f t="shared" si="39"/>
        <v>0</v>
      </c>
      <c r="M333" s="10">
        <f t="shared" si="39"/>
        <v>0</v>
      </c>
      <c r="N333" s="10">
        <f t="shared" si="39"/>
        <v>0</v>
      </c>
      <c r="O333" s="10">
        <f t="shared" si="39"/>
        <v>0</v>
      </c>
      <c r="P333" s="12" t="e">
        <f>L333-#REF!</f>
        <v>#REF!</v>
      </c>
    </row>
    <row r="334" spans="1:16">
      <c r="A334" s="266"/>
      <c r="B334" s="9"/>
      <c r="C334" s="9"/>
      <c r="D334" s="10">
        <f t="shared" si="36"/>
        <v>0</v>
      </c>
      <c r="E334" s="10">
        <f t="shared" si="39"/>
        <v>0</v>
      </c>
      <c r="F334" s="10">
        <f t="shared" si="39"/>
        <v>0</v>
      </c>
      <c r="G334" s="10">
        <f t="shared" si="39"/>
        <v>0</v>
      </c>
      <c r="H334" s="10">
        <f t="shared" si="39"/>
        <v>0</v>
      </c>
      <c r="I334" s="10">
        <f t="shared" si="39"/>
        <v>0</v>
      </c>
      <c r="J334" s="10">
        <f t="shared" si="39"/>
        <v>0</v>
      </c>
      <c r="K334" s="10">
        <f t="shared" si="39"/>
        <v>0</v>
      </c>
      <c r="L334" s="15">
        <f t="shared" si="39"/>
        <v>0</v>
      </c>
      <c r="M334" s="10">
        <f t="shared" si="39"/>
        <v>0</v>
      </c>
      <c r="N334" s="10">
        <f t="shared" si="39"/>
        <v>0</v>
      </c>
      <c r="O334" s="10">
        <f t="shared" si="39"/>
        <v>0</v>
      </c>
      <c r="P334" s="12" t="e">
        <f>L334-#REF!</f>
        <v>#REF!</v>
      </c>
    </row>
    <row r="335" spans="1:16">
      <c r="A335" s="266"/>
      <c r="B335" s="266" t="s">
        <v>12</v>
      </c>
      <c r="C335" s="266"/>
      <c r="D335" s="266"/>
      <c r="E335" s="266"/>
      <c r="F335" s="266"/>
      <c r="G335" s="266"/>
      <c r="H335" s="266"/>
      <c r="I335" s="266"/>
      <c r="J335" s="266"/>
      <c r="K335" s="266"/>
      <c r="L335" s="17"/>
      <c r="M335" s="9"/>
      <c r="N335" s="9"/>
      <c r="O335" s="9"/>
      <c r="P335" s="12" t="e">
        <f>L335-#REF!</f>
        <v>#REF!</v>
      </c>
    </row>
    <row r="336" spans="1:16">
      <c r="A336" s="266"/>
      <c r="B336" s="266" t="s">
        <v>13</v>
      </c>
      <c r="C336" s="9" t="s">
        <v>6</v>
      </c>
      <c r="D336" s="10">
        <f t="shared" ref="D336:D359" si="40">SUM(E336:O336)</f>
        <v>320</v>
      </c>
      <c r="E336" s="10">
        <f>SUM(E337:E341)</f>
        <v>320</v>
      </c>
      <c r="F336" s="10">
        <f t="shared" ref="F336:O336" si="41">SUM(F337:F341)</f>
        <v>0</v>
      </c>
      <c r="G336" s="10">
        <f t="shared" si="41"/>
        <v>0</v>
      </c>
      <c r="H336" s="10">
        <f t="shared" si="41"/>
        <v>0</v>
      </c>
      <c r="I336" s="10">
        <f t="shared" si="41"/>
        <v>0</v>
      </c>
      <c r="J336" s="10">
        <f t="shared" si="41"/>
        <v>0</v>
      </c>
      <c r="K336" s="10">
        <f t="shared" si="41"/>
        <v>0</v>
      </c>
      <c r="L336" s="15">
        <f t="shared" si="41"/>
        <v>0</v>
      </c>
      <c r="M336" s="10">
        <f t="shared" si="41"/>
        <v>0</v>
      </c>
      <c r="N336" s="10">
        <f t="shared" si="41"/>
        <v>0</v>
      </c>
      <c r="O336" s="10">
        <f t="shared" si="41"/>
        <v>0</v>
      </c>
      <c r="P336" s="12" t="e">
        <f>L336-#REF!</f>
        <v>#REF!</v>
      </c>
    </row>
    <row r="337" spans="1:16">
      <c r="A337" s="266"/>
      <c r="B337" s="266"/>
      <c r="C337" s="9" t="s">
        <v>7</v>
      </c>
      <c r="D337" s="10">
        <f t="shared" si="40"/>
        <v>320</v>
      </c>
      <c r="E337" s="10">
        <v>320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5">
        <v>0</v>
      </c>
      <c r="M337" s="10">
        <v>0</v>
      </c>
      <c r="N337" s="10">
        <v>0</v>
      </c>
      <c r="O337" s="10">
        <v>0</v>
      </c>
      <c r="P337" s="12" t="e">
        <f>L337-#REF!</f>
        <v>#REF!</v>
      </c>
    </row>
    <row r="338" spans="1:16" ht="24">
      <c r="A338" s="266"/>
      <c r="B338" s="266"/>
      <c r="C338" s="9" t="s">
        <v>8</v>
      </c>
      <c r="D338" s="10">
        <f t="shared" si="40"/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5">
        <v>0</v>
      </c>
      <c r="M338" s="10">
        <v>0</v>
      </c>
      <c r="N338" s="10">
        <v>0</v>
      </c>
      <c r="O338" s="10">
        <v>0</v>
      </c>
      <c r="P338" s="12" t="e">
        <f>L338-#REF!</f>
        <v>#REF!</v>
      </c>
    </row>
    <row r="339" spans="1:16" ht="24">
      <c r="A339" s="266"/>
      <c r="B339" s="266"/>
      <c r="C339" s="9" t="s">
        <v>9</v>
      </c>
      <c r="D339" s="10">
        <f t="shared" si="40"/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5">
        <v>0</v>
      </c>
      <c r="M339" s="10">
        <v>0</v>
      </c>
      <c r="N339" s="10">
        <v>0</v>
      </c>
      <c r="O339" s="10">
        <v>0</v>
      </c>
      <c r="P339" s="12" t="e">
        <f>L339-#REF!</f>
        <v>#REF!</v>
      </c>
    </row>
    <row r="340" spans="1:16" ht="36">
      <c r="A340" s="266"/>
      <c r="B340" s="266"/>
      <c r="C340" s="9" t="s">
        <v>10</v>
      </c>
      <c r="D340" s="10">
        <f t="shared" si="40"/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5">
        <v>0</v>
      </c>
      <c r="M340" s="10">
        <v>0</v>
      </c>
      <c r="N340" s="10">
        <v>0</v>
      </c>
      <c r="O340" s="10">
        <v>0</v>
      </c>
      <c r="P340" s="12" t="e">
        <f>L340-#REF!</f>
        <v>#REF!</v>
      </c>
    </row>
    <row r="341" spans="1:16">
      <c r="A341" s="266"/>
      <c r="B341" s="9"/>
      <c r="C341" s="9"/>
      <c r="D341" s="10">
        <f t="shared" si="40"/>
        <v>0</v>
      </c>
      <c r="E341" s="10"/>
      <c r="F341" s="10"/>
      <c r="G341" s="10"/>
      <c r="H341" s="10"/>
      <c r="I341" s="10"/>
      <c r="J341" s="10"/>
      <c r="K341" s="10"/>
      <c r="L341" s="15"/>
      <c r="M341" s="10"/>
      <c r="N341" s="10"/>
      <c r="O341" s="10"/>
      <c r="P341" s="12" t="e">
        <f>L341-#REF!</f>
        <v>#REF!</v>
      </c>
    </row>
    <row r="342" spans="1:16">
      <c r="A342" s="266"/>
      <c r="B342" s="266" t="s">
        <v>16</v>
      </c>
      <c r="C342" s="9" t="s">
        <v>6</v>
      </c>
      <c r="D342" s="10">
        <f t="shared" si="40"/>
        <v>21500</v>
      </c>
      <c r="E342" s="10">
        <f>SUM(E343:E347)</f>
        <v>0</v>
      </c>
      <c r="F342" s="10">
        <f t="shared" ref="F342:O342" si="42">SUM(F343:F347)</f>
        <v>0</v>
      </c>
      <c r="G342" s="10">
        <f t="shared" si="42"/>
        <v>0</v>
      </c>
      <c r="H342" s="10">
        <f t="shared" si="42"/>
        <v>0</v>
      </c>
      <c r="I342" s="10">
        <f t="shared" si="42"/>
        <v>0</v>
      </c>
      <c r="J342" s="10">
        <f t="shared" si="42"/>
        <v>1500</v>
      </c>
      <c r="K342" s="10">
        <f t="shared" si="42"/>
        <v>0</v>
      </c>
      <c r="L342" s="15">
        <f t="shared" si="42"/>
        <v>20000</v>
      </c>
      <c r="M342" s="10">
        <f t="shared" si="42"/>
        <v>0</v>
      </c>
      <c r="N342" s="10">
        <f t="shared" si="42"/>
        <v>0</v>
      </c>
      <c r="O342" s="10">
        <f t="shared" si="42"/>
        <v>0</v>
      </c>
      <c r="P342" s="12" t="e">
        <f>L342-#REF!</f>
        <v>#REF!</v>
      </c>
    </row>
    <row r="343" spans="1:16">
      <c r="A343" s="266"/>
      <c r="B343" s="266"/>
      <c r="C343" s="9" t="s">
        <v>7</v>
      </c>
      <c r="D343" s="10">
        <f t="shared" si="40"/>
        <v>21500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1500</v>
      </c>
      <c r="K343" s="10">
        <v>0</v>
      </c>
      <c r="L343" s="15">
        <v>20000</v>
      </c>
      <c r="M343" s="10">
        <v>0</v>
      </c>
      <c r="N343" s="10">
        <v>0</v>
      </c>
      <c r="O343" s="10">
        <v>0</v>
      </c>
      <c r="P343" s="12" t="e">
        <f>L343-#REF!</f>
        <v>#REF!</v>
      </c>
    </row>
    <row r="344" spans="1:16" ht="24">
      <c r="A344" s="266"/>
      <c r="B344" s="266"/>
      <c r="C344" s="9" t="s">
        <v>8</v>
      </c>
      <c r="D344" s="10">
        <f t="shared" si="40"/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5">
        <v>0</v>
      </c>
      <c r="M344" s="10">
        <v>0</v>
      </c>
      <c r="N344" s="10">
        <v>0</v>
      </c>
      <c r="O344" s="10">
        <v>0</v>
      </c>
      <c r="P344" s="12" t="e">
        <f>L344-#REF!</f>
        <v>#REF!</v>
      </c>
    </row>
    <row r="345" spans="1:16" ht="24">
      <c r="A345" s="266"/>
      <c r="B345" s="266"/>
      <c r="C345" s="9" t="s">
        <v>9</v>
      </c>
      <c r="D345" s="10">
        <f t="shared" si="40"/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5">
        <v>0</v>
      </c>
      <c r="M345" s="10">
        <v>0</v>
      </c>
      <c r="N345" s="10">
        <v>0</v>
      </c>
      <c r="O345" s="10">
        <v>0</v>
      </c>
      <c r="P345" s="12" t="e">
        <f>L345-#REF!</f>
        <v>#REF!</v>
      </c>
    </row>
    <row r="346" spans="1:16" ht="36">
      <c r="A346" s="266"/>
      <c r="B346" s="266"/>
      <c r="C346" s="9" t="s">
        <v>10</v>
      </c>
      <c r="D346" s="10">
        <f t="shared" si="40"/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5">
        <v>0</v>
      </c>
      <c r="M346" s="10">
        <v>0</v>
      </c>
      <c r="N346" s="10">
        <v>0</v>
      </c>
      <c r="O346" s="10">
        <v>0</v>
      </c>
      <c r="P346" s="12" t="e">
        <f>L346-#REF!</f>
        <v>#REF!</v>
      </c>
    </row>
    <row r="347" spans="1:16">
      <c r="A347" s="266"/>
      <c r="B347" s="9"/>
      <c r="C347" s="9"/>
      <c r="D347" s="10">
        <f t="shared" si="40"/>
        <v>0</v>
      </c>
      <c r="E347" s="10"/>
      <c r="F347" s="10"/>
      <c r="G347" s="10"/>
      <c r="H347" s="10"/>
      <c r="I347" s="10"/>
      <c r="J347" s="10"/>
      <c r="K347" s="10"/>
      <c r="L347" s="15"/>
      <c r="M347" s="10"/>
      <c r="N347" s="10"/>
      <c r="O347" s="10"/>
      <c r="P347" s="12" t="e">
        <f>L347-#REF!</f>
        <v>#REF!</v>
      </c>
    </row>
    <row r="348" spans="1:16">
      <c r="A348" s="266"/>
      <c r="B348" s="266" t="s">
        <v>60</v>
      </c>
      <c r="C348" s="9" t="s">
        <v>6</v>
      </c>
      <c r="D348" s="10">
        <f t="shared" si="40"/>
        <v>0</v>
      </c>
      <c r="E348" s="10">
        <f>SUM(E349:E353)</f>
        <v>0</v>
      </c>
      <c r="F348" s="10">
        <f t="shared" ref="F348:O348" si="43">SUM(F349:F353)</f>
        <v>0</v>
      </c>
      <c r="G348" s="10">
        <f t="shared" si="43"/>
        <v>0</v>
      </c>
      <c r="H348" s="10">
        <f t="shared" si="43"/>
        <v>0</v>
      </c>
      <c r="I348" s="10">
        <f t="shared" si="43"/>
        <v>0</v>
      </c>
      <c r="J348" s="10">
        <f t="shared" si="43"/>
        <v>0</v>
      </c>
      <c r="K348" s="10">
        <f t="shared" si="43"/>
        <v>0</v>
      </c>
      <c r="L348" s="15">
        <f t="shared" si="43"/>
        <v>0</v>
      </c>
      <c r="M348" s="10">
        <f t="shared" si="43"/>
        <v>0</v>
      </c>
      <c r="N348" s="10">
        <f t="shared" si="43"/>
        <v>0</v>
      </c>
      <c r="O348" s="10">
        <f t="shared" si="43"/>
        <v>0</v>
      </c>
      <c r="P348" s="12" t="e">
        <f>L348-#REF!</f>
        <v>#REF!</v>
      </c>
    </row>
    <row r="349" spans="1:16">
      <c r="A349" s="266"/>
      <c r="B349" s="266"/>
      <c r="C349" s="9" t="s">
        <v>7</v>
      </c>
      <c r="D349" s="10">
        <f t="shared" si="40"/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5">
        <v>0</v>
      </c>
      <c r="M349" s="10">
        <v>0</v>
      </c>
      <c r="N349" s="10">
        <v>0</v>
      </c>
      <c r="O349" s="10">
        <v>0</v>
      </c>
      <c r="P349" s="12" t="e">
        <f>L349-#REF!</f>
        <v>#REF!</v>
      </c>
    </row>
    <row r="350" spans="1:16" ht="24">
      <c r="A350" s="266"/>
      <c r="B350" s="266"/>
      <c r="C350" s="9" t="s">
        <v>8</v>
      </c>
      <c r="D350" s="10">
        <f t="shared" si="40"/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5">
        <v>0</v>
      </c>
      <c r="M350" s="10">
        <v>0</v>
      </c>
      <c r="N350" s="10">
        <v>0</v>
      </c>
      <c r="O350" s="10">
        <v>0</v>
      </c>
      <c r="P350" s="12" t="e">
        <f>L350-#REF!</f>
        <v>#REF!</v>
      </c>
    </row>
    <row r="351" spans="1:16" ht="24">
      <c r="A351" s="266"/>
      <c r="B351" s="266"/>
      <c r="C351" s="9" t="s">
        <v>9</v>
      </c>
      <c r="D351" s="10">
        <f t="shared" si="40"/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5">
        <v>0</v>
      </c>
      <c r="M351" s="10">
        <v>0</v>
      </c>
      <c r="N351" s="10">
        <v>0</v>
      </c>
      <c r="O351" s="10">
        <v>0</v>
      </c>
      <c r="P351" s="12" t="e">
        <f>L351-#REF!</f>
        <v>#REF!</v>
      </c>
    </row>
    <row r="352" spans="1:16" ht="36">
      <c r="A352" s="266"/>
      <c r="B352" s="266"/>
      <c r="C352" s="9" t="s">
        <v>10</v>
      </c>
      <c r="D352" s="10">
        <f t="shared" si="40"/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5">
        <v>0</v>
      </c>
      <c r="M352" s="10">
        <v>0</v>
      </c>
      <c r="N352" s="10">
        <v>0</v>
      </c>
      <c r="O352" s="10">
        <v>0</v>
      </c>
      <c r="P352" s="12" t="e">
        <f>L352-#REF!</f>
        <v>#REF!</v>
      </c>
    </row>
    <row r="353" spans="1:16">
      <c r="A353" s="9"/>
      <c r="B353" s="9"/>
      <c r="C353" s="9"/>
      <c r="D353" s="10">
        <f t="shared" si="40"/>
        <v>0</v>
      </c>
      <c r="E353" s="10"/>
      <c r="F353" s="10"/>
      <c r="G353" s="10"/>
      <c r="H353" s="10"/>
      <c r="I353" s="10"/>
      <c r="J353" s="10"/>
      <c r="K353" s="10"/>
      <c r="L353" s="15"/>
      <c r="M353" s="10"/>
      <c r="N353" s="10"/>
      <c r="O353" s="10"/>
      <c r="P353" s="12" t="e">
        <f>L353-#REF!</f>
        <v>#REF!</v>
      </c>
    </row>
    <row r="354" spans="1:16">
      <c r="A354" s="266" t="s">
        <v>63</v>
      </c>
      <c r="B354" s="266"/>
      <c r="C354" s="9" t="s">
        <v>6</v>
      </c>
      <c r="D354" s="10">
        <f t="shared" si="40"/>
        <v>220</v>
      </c>
      <c r="E354" s="10">
        <f t="shared" ref="E354:O359" si="44">E361+E367</f>
        <v>220</v>
      </c>
      <c r="F354" s="10">
        <f t="shared" si="44"/>
        <v>0</v>
      </c>
      <c r="G354" s="10">
        <f t="shared" si="44"/>
        <v>0</v>
      </c>
      <c r="H354" s="10">
        <f t="shared" si="44"/>
        <v>0</v>
      </c>
      <c r="I354" s="10">
        <f t="shared" si="44"/>
        <v>0</v>
      </c>
      <c r="J354" s="10">
        <f t="shared" si="44"/>
        <v>0</v>
      </c>
      <c r="K354" s="10">
        <f t="shared" si="44"/>
        <v>0</v>
      </c>
      <c r="L354" s="15">
        <f t="shared" si="44"/>
        <v>0</v>
      </c>
      <c r="M354" s="10">
        <f t="shared" si="44"/>
        <v>0</v>
      </c>
      <c r="N354" s="10">
        <f t="shared" si="44"/>
        <v>0</v>
      </c>
      <c r="O354" s="10">
        <f t="shared" si="44"/>
        <v>0</v>
      </c>
      <c r="P354" s="12" t="e">
        <f>L354-#REF!</f>
        <v>#REF!</v>
      </c>
    </row>
    <row r="355" spans="1:16">
      <c r="A355" s="266"/>
      <c r="B355" s="266"/>
      <c r="C355" s="9" t="s">
        <v>7</v>
      </c>
      <c r="D355" s="10">
        <f t="shared" si="40"/>
        <v>220</v>
      </c>
      <c r="E355" s="10">
        <f t="shared" si="44"/>
        <v>220</v>
      </c>
      <c r="F355" s="10">
        <f t="shared" si="44"/>
        <v>0</v>
      </c>
      <c r="G355" s="10">
        <f t="shared" si="44"/>
        <v>0</v>
      </c>
      <c r="H355" s="10">
        <f t="shared" si="44"/>
        <v>0</v>
      </c>
      <c r="I355" s="10">
        <f t="shared" si="44"/>
        <v>0</v>
      </c>
      <c r="J355" s="10">
        <f t="shared" si="44"/>
        <v>0</v>
      </c>
      <c r="K355" s="10">
        <f t="shared" si="44"/>
        <v>0</v>
      </c>
      <c r="L355" s="15">
        <f t="shared" si="44"/>
        <v>0</v>
      </c>
      <c r="M355" s="10">
        <f t="shared" si="44"/>
        <v>0</v>
      </c>
      <c r="N355" s="10">
        <f t="shared" si="44"/>
        <v>0</v>
      </c>
      <c r="O355" s="10">
        <f t="shared" si="44"/>
        <v>0</v>
      </c>
      <c r="P355" s="12" t="e">
        <f>L355-#REF!</f>
        <v>#REF!</v>
      </c>
    </row>
    <row r="356" spans="1:16" ht="24">
      <c r="A356" s="266"/>
      <c r="B356" s="266"/>
      <c r="C356" s="9" t="s">
        <v>8</v>
      </c>
      <c r="D356" s="10">
        <f t="shared" si="40"/>
        <v>0</v>
      </c>
      <c r="E356" s="10">
        <f t="shared" si="44"/>
        <v>0</v>
      </c>
      <c r="F356" s="10">
        <f t="shared" si="44"/>
        <v>0</v>
      </c>
      <c r="G356" s="10">
        <f t="shared" si="44"/>
        <v>0</v>
      </c>
      <c r="H356" s="10">
        <f t="shared" si="44"/>
        <v>0</v>
      </c>
      <c r="I356" s="10">
        <f t="shared" si="44"/>
        <v>0</v>
      </c>
      <c r="J356" s="10">
        <f t="shared" si="44"/>
        <v>0</v>
      </c>
      <c r="K356" s="10">
        <f t="shared" si="44"/>
        <v>0</v>
      </c>
      <c r="L356" s="15">
        <f t="shared" si="44"/>
        <v>0</v>
      </c>
      <c r="M356" s="10">
        <f t="shared" si="44"/>
        <v>0</v>
      </c>
      <c r="N356" s="10">
        <f t="shared" si="44"/>
        <v>0</v>
      </c>
      <c r="O356" s="10">
        <f t="shared" si="44"/>
        <v>0</v>
      </c>
      <c r="P356" s="12" t="e">
        <f>L356-#REF!</f>
        <v>#REF!</v>
      </c>
    </row>
    <row r="357" spans="1:16" ht="24">
      <c r="A357" s="266"/>
      <c r="B357" s="266"/>
      <c r="C357" s="9" t="s">
        <v>9</v>
      </c>
      <c r="D357" s="10">
        <f t="shared" si="40"/>
        <v>0</v>
      </c>
      <c r="E357" s="10">
        <f t="shared" si="44"/>
        <v>0</v>
      </c>
      <c r="F357" s="10">
        <f t="shared" si="44"/>
        <v>0</v>
      </c>
      <c r="G357" s="10">
        <f t="shared" si="44"/>
        <v>0</v>
      </c>
      <c r="H357" s="10">
        <f t="shared" si="44"/>
        <v>0</v>
      </c>
      <c r="I357" s="10">
        <f t="shared" si="44"/>
        <v>0</v>
      </c>
      <c r="J357" s="10">
        <f t="shared" si="44"/>
        <v>0</v>
      </c>
      <c r="K357" s="10">
        <f t="shared" si="44"/>
        <v>0</v>
      </c>
      <c r="L357" s="15">
        <f t="shared" si="44"/>
        <v>0</v>
      </c>
      <c r="M357" s="10">
        <f t="shared" si="44"/>
        <v>0</v>
      </c>
      <c r="N357" s="10">
        <f t="shared" si="44"/>
        <v>0</v>
      </c>
      <c r="O357" s="10">
        <f t="shared" si="44"/>
        <v>0</v>
      </c>
      <c r="P357" s="12" t="e">
        <f>L357-#REF!</f>
        <v>#REF!</v>
      </c>
    </row>
    <row r="358" spans="1:16" ht="36">
      <c r="A358" s="266"/>
      <c r="B358" s="266"/>
      <c r="C358" s="9" t="s">
        <v>10</v>
      </c>
      <c r="D358" s="10">
        <f t="shared" si="40"/>
        <v>0</v>
      </c>
      <c r="E358" s="10">
        <f t="shared" si="44"/>
        <v>0</v>
      </c>
      <c r="F358" s="10">
        <f t="shared" si="44"/>
        <v>0</v>
      </c>
      <c r="G358" s="10">
        <f t="shared" si="44"/>
        <v>0</v>
      </c>
      <c r="H358" s="10">
        <f t="shared" si="44"/>
        <v>0</v>
      </c>
      <c r="I358" s="10">
        <f t="shared" si="44"/>
        <v>0</v>
      </c>
      <c r="J358" s="10">
        <f t="shared" si="44"/>
        <v>0</v>
      </c>
      <c r="K358" s="10">
        <f t="shared" si="44"/>
        <v>0</v>
      </c>
      <c r="L358" s="15">
        <f t="shared" si="44"/>
        <v>0</v>
      </c>
      <c r="M358" s="10">
        <f t="shared" si="44"/>
        <v>0</v>
      </c>
      <c r="N358" s="10">
        <f t="shared" si="44"/>
        <v>0</v>
      </c>
      <c r="O358" s="10">
        <f t="shared" si="44"/>
        <v>0</v>
      </c>
      <c r="P358" s="12" t="e">
        <f>L358-#REF!</f>
        <v>#REF!</v>
      </c>
    </row>
    <row r="359" spans="1:16">
      <c r="A359" s="266"/>
      <c r="B359" s="9"/>
      <c r="C359" s="9"/>
      <c r="D359" s="10">
        <f t="shared" si="40"/>
        <v>0</v>
      </c>
      <c r="E359" s="10">
        <f t="shared" si="44"/>
        <v>0</v>
      </c>
      <c r="F359" s="10">
        <f t="shared" si="44"/>
        <v>0</v>
      </c>
      <c r="G359" s="10">
        <f t="shared" si="44"/>
        <v>0</v>
      </c>
      <c r="H359" s="10">
        <f t="shared" si="44"/>
        <v>0</v>
      </c>
      <c r="I359" s="10">
        <f t="shared" si="44"/>
        <v>0</v>
      </c>
      <c r="J359" s="10">
        <f t="shared" si="44"/>
        <v>0</v>
      </c>
      <c r="K359" s="10">
        <f t="shared" si="44"/>
        <v>0</v>
      </c>
      <c r="L359" s="15">
        <f t="shared" si="44"/>
        <v>0</v>
      </c>
      <c r="M359" s="10">
        <f t="shared" si="44"/>
        <v>0</v>
      </c>
      <c r="N359" s="10">
        <f t="shared" si="44"/>
        <v>0</v>
      </c>
      <c r="O359" s="10">
        <f t="shared" si="44"/>
        <v>0</v>
      </c>
      <c r="P359" s="12" t="e">
        <f>L359-#REF!</f>
        <v>#REF!</v>
      </c>
    </row>
    <row r="360" spans="1:16">
      <c r="A360" s="266"/>
      <c r="B360" s="266" t="s">
        <v>12</v>
      </c>
      <c r="C360" s="266"/>
      <c r="D360" s="266"/>
      <c r="E360" s="266"/>
      <c r="F360" s="266"/>
      <c r="G360" s="266"/>
      <c r="H360" s="266"/>
      <c r="I360" s="266"/>
      <c r="J360" s="266"/>
      <c r="K360" s="266"/>
      <c r="L360" s="17"/>
      <c r="M360" s="9"/>
      <c r="N360" s="9"/>
      <c r="O360" s="9"/>
      <c r="P360" s="12" t="e">
        <f>L360-#REF!</f>
        <v>#REF!</v>
      </c>
    </row>
    <row r="361" spans="1:16">
      <c r="A361" s="266"/>
      <c r="B361" s="266" t="s">
        <v>13</v>
      </c>
      <c r="C361" s="9" t="s">
        <v>6</v>
      </c>
      <c r="D361" s="10">
        <f t="shared" ref="D361:D378" si="45">SUM(E361:O361)</f>
        <v>220</v>
      </c>
      <c r="E361" s="10">
        <v>220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5">
        <v>0</v>
      </c>
      <c r="M361" s="10">
        <v>0</v>
      </c>
      <c r="N361" s="10">
        <v>0</v>
      </c>
      <c r="O361" s="10">
        <v>0</v>
      </c>
      <c r="P361" s="12" t="e">
        <f>L361-#REF!</f>
        <v>#REF!</v>
      </c>
    </row>
    <row r="362" spans="1:16">
      <c r="A362" s="266"/>
      <c r="B362" s="266"/>
      <c r="C362" s="9" t="s">
        <v>7</v>
      </c>
      <c r="D362" s="10">
        <f t="shared" si="45"/>
        <v>220</v>
      </c>
      <c r="E362" s="10">
        <v>220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5">
        <v>0</v>
      </c>
      <c r="M362" s="10">
        <v>0</v>
      </c>
      <c r="N362" s="10">
        <v>0</v>
      </c>
      <c r="O362" s="10">
        <v>0</v>
      </c>
      <c r="P362" s="12" t="e">
        <f>L362-#REF!</f>
        <v>#REF!</v>
      </c>
    </row>
    <row r="363" spans="1:16" ht="24">
      <c r="A363" s="266"/>
      <c r="B363" s="266"/>
      <c r="C363" s="9" t="s">
        <v>8</v>
      </c>
      <c r="D363" s="10">
        <f t="shared" si="45"/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5">
        <v>0</v>
      </c>
      <c r="M363" s="10">
        <v>0</v>
      </c>
      <c r="N363" s="10">
        <v>0</v>
      </c>
      <c r="O363" s="10">
        <v>0</v>
      </c>
      <c r="P363" s="12" t="e">
        <f>L363-#REF!</f>
        <v>#REF!</v>
      </c>
    </row>
    <row r="364" spans="1:16" ht="24">
      <c r="A364" s="266"/>
      <c r="B364" s="266"/>
      <c r="C364" s="9" t="s">
        <v>9</v>
      </c>
      <c r="D364" s="10">
        <f t="shared" si="45"/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5">
        <v>0</v>
      </c>
      <c r="M364" s="10">
        <v>0</v>
      </c>
      <c r="N364" s="10">
        <v>0</v>
      </c>
      <c r="O364" s="10">
        <v>0</v>
      </c>
      <c r="P364" s="12" t="e">
        <f>L364-#REF!</f>
        <v>#REF!</v>
      </c>
    </row>
    <row r="365" spans="1:16" ht="36">
      <c r="A365" s="266"/>
      <c r="B365" s="266"/>
      <c r="C365" s="9" t="s">
        <v>10</v>
      </c>
      <c r="D365" s="10">
        <f t="shared" si="45"/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5">
        <v>0</v>
      </c>
      <c r="M365" s="10">
        <v>0</v>
      </c>
      <c r="N365" s="10">
        <v>0</v>
      </c>
      <c r="O365" s="10">
        <v>0</v>
      </c>
      <c r="P365" s="12" t="e">
        <f>L365-#REF!</f>
        <v>#REF!</v>
      </c>
    </row>
    <row r="366" spans="1:16">
      <c r="A366" s="266"/>
      <c r="B366" s="9"/>
      <c r="C366" s="9"/>
      <c r="D366" s="10">
        <f t="shared" si="45"/>
        <v>0</v>
      </c>
      <c r="E366" s="10"/>
      <c r="F366" s="10"/>
      <c r="G366" s="10"/>
      <c r="H366" s="10"/>
      <c r="I366" s="10"/>
      <c r="J366" s="10"/>
      <c r="K366" s="10"/>
      <c r="L366" s="15"/>
      <c r="M366" s="10"/>
      <c r="N366" s="10"/>
      <c r="O366" s="10"/>
      <c r="P366" s="12" t="e">
        <f>L366-#REF!</f>
        <v>#REF!</v>
      </c>
    </row>
    <row r="367" spans="1:16">
      <c r="A367" s="266"/>
      <c r="B367" s="266" t="s">
        <v>16</v>
      </c>
      <c r="C367" s="9" t="s">
        <v>6</v>
      </c>
      <c r="D367" s="10">
        <f t="shared" si="45"/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5">
        <v>0</v>
      </c>
      <c r="M367" s="10">
        <v>0</v>
      </c>
      <c r="N367" s="10">
        <v>0</v>
      </c>
      <c r="O367" s="10">
        <v>0</v>
      </c>
      <c r="P367" s="12" t="e">
        <f>L367-#REF!</f>
        <v>#REF!</v>
      </c>
    </row>
    <row r="368" spans="1:16">
      <c r="A368" s="266"/>
      <c r="B368" s="266"/>
      <c r="C368" s="9" t="s">
        <v>7</v>
      </c>
      <c r="D368" s="10">
        <f t="shared" si="45"/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5">
        <v>0</v>
      </c>
      <c r="M368" s="10">
        <v>0</v>
      </c>
      <c r="N368" s="10">
        <v>0</v>
      </c>
      <c r="O368" s="10">
        <v>0</v>
      </c>
      <c r="P368" s="12" t="e">
        <f>L368-#REF!</f>
        <v>#REF!</v>
      </c>
    </row>
    <row r="369" spans="1:16" ht="24">
      <c r="A369" s="266"/>
      <c r="B369" s="266"/>
      <c r="C369" s="9" t="s">
        <v>8</v>
      </c>
      <c r="D369" s="10">
        <f t="shared" si="45"/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5">
        <v>0</v>
      </c>
      <c r="M369" s="10">
        <v>0</v>
      </c>
      <c r="N369" s="10">
        <v>0</v>
      </c>
      <c r="O369" s="10">
        <v>0</v>
      </c>
      <c r="P369" s="12" t="e">
        <f>L369-#REF!</f>
        <v>#REF!</v>
      </c>
    </row>
    <row r="370" spans="1:16" ht="24">
      <c r="A370" s="266"/>
      <c r="B370" s="266"/>
      <c r="C370" s="9" t="s">
        <v>9</v>
      </c>
      <c r="D370" s="10">
        <f t="shared" si="45"/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5">
        <v>0</v>
      </c>
      <c r="M370" s="10">
        <v>0</v>
      </c>
      <c r="N370" s="10">
        <v>0</v>
      </c>
      <c r="O370" s="10">
        <v>0</v>
      </c>
      <c r="P370" s="12" t="e">
        <f>L370-#REF!</f>
        <v>#REF!</v>
      </c>
    </row>
    <row r="371" spans="1:16" ht="36">
      <c r="A371" s="266"/>
      <c r="B371" s="266"/>
      <c r="C371" s="9" t="s">
        <v>10</v>
      </c>
      <c r="D371" s="10">
        <f t="shared" si="45"/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5">
        <v>0</v>
      </c>
      <c r="M371" s="10">
        <v>0</v>
      </c>
      <c r="N371" s="10">
        <v>0</v>
      </c>
      <c r="O371" s="10">
        <v>0</v>
      </c>
      <c r="P371" s="12" t="e">
        <f>L371-#REF!</f>
        <v>#REF!</v>
      </c>
    </row>
    <row r="372" spans="1:16">
      <c r="A372" s="9"/>
      <c r="B372" s="9"/>
      <c r="C372" s="9"/>
      <c r="D372" s="10">
        <f t="shared" si="45"/>
        <v>0</v>
      </c>
      <c r="E372" s="10"/>
      <c r="F372" s="10"/>
      <c r="G372" s="10"/>
      <c r="H372" s="10"/>
      <c r="I372" s="10"/>
      <c r="J372" s="10"/>
      <c r="K372" s="10"/>
      <c r="L372" s="15"/>
      <c r="M372" s="10"/>
      <c r="N372" s="10"/>
      <c r="O372" s="10"/>
      <c r="P372" s="12" t="e">
        <f>L372-#REF!</f>
        <v>#REF!</v>
      </c>
    </row>
    <row r="373" spans="1:16">
      <c r="A373" s="266" t="s">
        <v>64</v>
      </c>
      <c r="B373" s="266"/>
      <c r="C373" s="9" t="s">
        <v>6</v>
      </c>
      <c r="D373" s="10">
        <f t="shared" si="45"/>
        <v>353.6</v>
      </c>
      <c r="E373" s="10">
        <f t="shared" ref="E373:O378" si="46">E380+E386</f>
        <v>270</v>
      </c>
      <c r="F373" s="10">
        <f t="shared" si="46"/>
        <v>0</v>
      </c>
      <c r="G373" s="10">
        <f t="shared" si="46"/>
        <v>0</v>
      </c>
      <c r="H373" s="10">
        <f t="shared" si="46"/>
        <v>0</v>
      </c>
      <c r="I373" s="10">
        <f t="shared" si="46"/>
        <v>83.6</v>
      </c>
      <c r="J373" s="10">
        <f t="shared" si="46"/>
        <v>0</v>
      </c>
      <c r="K373" s="10">
        <f t="shared" si="46"/>
        <v>0</v>
      </c>
      <c r="L373" s="15">
        <f t="shared" si="46"/>
        <v>0</v>
      </c>
      <c r="M373" s="10">
        <f t="shared" si="46"/>
        <v>0</v>
      </c>
      <c r="N373" s="10">
        <f t="shared" si="46"/>
        <v>0</v>
      </c>
      <c r="O373" s="10">
        <f t="shared" si="46"/>
        <v>0</v>
      </c>
      <c r="P373" s="12" t="e">
        <f>L373-#REF!</f>
        <v>#REF!</v>
      </c>
    </row>
    <row r="374" spans="1:16">
      <c r="A374" s="266"/>
      <c r="B374" s="266"/>
      <c r="C374" s="9" t="s">
        <v>7</v>
      </c>
      <c r="D374" s="10">
        <f t="shared" si="45"/>
        <v>353.6</v>
      </c>
      <c r="E374" s="10">
        <f t="shared" si="46"/>
        <v>270</v>
      </c>
      <c r="F374" s="10">
        <f t="shared" si="46"/>
        <v>0</v>
      </c>
      <c r="G374" s="10">
        <f t="shared" si="46"/>
        <v>0</v>
      </c>
      <c r="H374" s="10">
        <f t="shared" si="46"/>
        <v>0</v>
      </c>
      <c r="I374" s="10">
        <f t="shared" si="46"/>
        <v>83.6</v>
      </c>
      <c r="J374" s="10">
        <f t="shared" si="46"/>
        <v>0</v>
      </c>
      <c r="K374" s="10">
        <f t="shared" si="46"/>
        <v>0</v>
      </c>
      <c r="L374" s="15">
        <f t="shared" si="46"/>
        <v>0</v>
      </c>
      <c r="M374" s="10">
        <f t="shared" si="46"/>
        <v>0</v>
      </c>
      <c r="N374" s="10">
        <f t="shared" si="46"/>
        <v>0</v>
      </c>
      <c r="O374" s="10">
        <f t="shared" si="46"/>
        <v>0</v>
      </c>
      <c r="P374" s="12" t="e">
        <f>L374-#REF!</f>
        <v>#REF!</v>
      </c>
    </row>
    <row r="375" spans="1:16" ht="24">
      <c r="A375" s="266"/>
      <c r="B375" s="266"/>
      <c r="C375" s="9" t="s">
        <v>8</v>
      </c>
      <c r="D375" s="10">
        <f t="shared" si="45"/>
        <v>0</v>
      </c>
      <c r="E375" s="10">
        <f t="shared" si="46"/>
        <v>0</v>
      </c>
      <c r="F375" s="10">
        <f t="shared" si="46"/>
        <v>0</v>
      </c>
      <c r="G375" s="10">
        <f t="shared" si="46"/>
        <v>0</v>
      </c>
      <c r="H375" s="10">
        <f t="shared" si="46"/>
        <v>0</v>
      </c>
      <c r="I375" s="10">
        <f t="shared" si="46"/>
        <v>0</v>
      </c>
      <c r="J375" s="10">
        <f t="shared" si="46"/>
        <v>0</v>
      </c>
      <c r="K375" s="10">
        <f t="shared" si="46"/>
        <v>0</v>
      </c>
      <c r="L375" s="15">
        <f t="shared" si="46"/>
        <v>0</v>
      </c>
      <c r="M375" s="10">
        <f t="shared" si="46"/>
        <v>0</v>
      </c>
      <c r="N375" s="10">
        <f t="shared" si="46"/>
        <v>0</v>
      </c>
      <c r="O375" s="10">
        <f t="shared" si="46"/>
        <v>0</v>
      </c>
      <c r="P375" s="12" t="e">
        <f>L375-#REF!</f>
        <v>#REF!</v>
      </c>
    </row>
    <row r="376" spans="1:16" ht="24">
      <c r="A376" s="266"/>
      <c r="B376" s="266"/>
      <c r="C376" s="9" t="s">
        <v>9</v>
      </c>
      <c r="D376" s="10">
        <f t="shared" si="45"/>
        <v>0</v>
      </c>
      <c r="E376" s="10">
        <f t="shared" si="46"/>
        <v>0</v>
      </c>
      <c r="F376" s="10">
        <f t="shared" si="46"/>
        <v>0</v>
      </c>
      <c r="G376" s="10">
        <f t="shared" si="46"/>
        <v>0</v>
      </c>
      <c r="H376" s="10">
        <f t="shared" si="46"/>
        <v>0</v>
      </c>
      <c r="I376" s="10">
        <f t="shared" si="46"/>
        <v>0</v>
      </c>
      <c r="J376" s="10">
        <f t="shared" si="46"/>
        <v>0</v>
      </c>
      <c r="K376" s="10">
        <f t="shared" si="46"/>
        <v>0</v>
      </c>
      <c r="L376" s="15">
        <f t="shared" si="46"/>
        <v>0</v>
      </c>
      <c r="M376" s="10">
        <f t="shared" si="46"/>
        <v>0</v>
      </c>
      <c r="N376" s="10">
        <f t="shared" si="46"/>
        <v>0</v>
      </c>
      <c r="O376" s="10">
        <f t="shared" si="46"/>
        <v>0</v>
      </c>
      <c r="P376" s="12" t="e">
        <f>L376-#REF!</f>
        <v>#REF!</v>
      </c>
    </row>
    <row r="377" spans="1:16" ht="36">
      <c r="A377" s="266"/>
      <c r="B377" s="266"/>
      <c r="C377" s="9" t="s">
        <v>10</v>
      </c>
      <c r="D377" s="10">
        <f t="shared" si="45"/>
        <v>0</v>
      </c>
      <c r="E377" s="10">
        <f t="shared" si="46"/>
        <v>0</v>
      </c>
      <c r="F377" s="10">
        <f t="shared" si="46"/>
        <v>0</v>
      </c>
      <c r="G377" s="10">
        <f t="shared" si="46"/>
        <v>0</v>
      </c>
      <c r="H377" s="10">
        <f t="shared" si="46"/>
        <v>0</v>
      </c>
      <c r="I377" s="10">
        <f t="shared" si="46"/>
        <v>0</v>
      </c>
      <c r="J377" s="10">
        <f t="shared" si="46"/>
        <v>0</v>
      </c>
      <c r="K377" s="10">
        <f t="shared" si="46"/>
        <v>0</v>
      </c>
      <c r="L377" s="15">
        <f t="shared" si="46"/>
        <v>0</v>
      </c>
      <c r="M377" s="10">
        <f t="shared" si="46"/>
        <v>0</v>
      </c>
      <c r="N377" s="10">
        <f t="shared" si="46"/>
        <v>0</v>
      </c>
      <c r="O377" s="10">
        <f t="shared" si="46"/>
        <v>0</v>
      </c>
      <c r="P377" s="12" t="e">
        <f>L377-#REF!</f>
        <v>#REF!</v>
      </c>
    </row>
    <row r="378" spans="1:16">
      <c r="A378" s="266"/>
      <c r="B378" s="9"/>
      <c r="C378" s="9"/>
      <c r="D378" s="10">
        <f t="shared" si="45"/>
        <v>0</v>
      </c>
      <c r="E378" s="10">
        <f t="shared" si="46"/>
        <v>0</v>
      </c>
      <c r="F378" s="10">
        <f t="shared" si="46"/>
        <v>0</v>
      </c>
      <c r="G378" s="10">
        <f t="shared" si="46"/>
        <v>0</v>
      </c>
      <c r="H378" s="10">
        <f t="shared" si="46"/>
        <v>0</v>
      </c>
      <c r="I378" s="10">
        <f t="shared" si="46"/>
        <v>0</v>
      </c>
      <c r="J378" s="10">
        <f t="shared" si="46"/>
        <v>0</v>
      </c>
      <c r="K378" s="10">
        <f t="shared" si="46"/>
        <v>0</v>
      </c>
      <c r="L378" s="15">
        <f t="shared" si="46"/>
        <v>0</v>
      </c>
      <c r="M378" s="10">
        <f t="shared" si="46"/>
        <v>0</v>
      </c>
      <c r="N378" s="10">
        <f t="shared" si="46"/>
        <v>0</v>
      </c>
      <c r="O378" s="10">
        <f t="shared" si="46"/>
        <v>0</v>
      </c>
      <c r="P378" s="12" t="e">
        <f>L378-#REF!</f>
        <v>#REF!</v>
      </c>
    </row>
    <row r="379" spans="1:16">
      <c r="A379" s="266"/>
      <c r="B379" s="266" t="s">
        <v>12</v>
      </c>
      <c r="C379" s="266"/>
      <c r="D379" s="266"/>
      <c r="E379" s="266"/>
      <c r="F379" s="266"/>
      <c r="G379" s="266"/>
      <c r="H379" s="266"/>
      <c r="I379" s="266"/>
      <c r="J379" s="266"/>
      <c r="K379" s="266"/>
      <c r="L379" s="17"/>
      <c r="M379" s="9"/>
      <c r="N379" s="9"/>
      <c r="O379" s="9"/>
      <c r="P379" s="12" t="e">
        <f>L379-#REF!</f>
        <v>#REF!</v>
      </c>
    </row>
    <row r="380" spans="1:16">
      <c r="A380" s="266"/>
      <c r="B380" s="266" t="s">
        <v>13</v>
      </c>
      <c r="C380" s="9" t="s">
        <v>6</v>
      </c>
      <c r="D380" s="10">
        <f t="shared" ref="D380:D397" si="47">SUM(E380:O380)</f>
        <v>270</v>
      </c>
      <c r="E380" s="10">
        <v>270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5">
        <v>0</v>
      </c>
      <c r="M380" s="10">
        <v>0</v>
      </c>
      <c r="N380" s="10">
        <v>0</v>
      </c>
      <c r="O380" s="10">
        <v>0</v>
      </c>
      <c r="P380" s="12" t="e">
        <f>L380-#REF!</f>
        <v>#REF!</v>
      </c>
    </row>
    <row r="381" spans="1:16">
      <c r="A381" s="266"/>
      <c r="B381" s="266"/>
      <c r="C381" s="9" t="s">
        <v>7</v>
      </c>
      <c r="D381" s="10">
        <f t="shared" si="47"/>
        <v>270</v>
      </c>
      <c r="E381" s="10">
        <v>270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5">
        <v>0</v>
      </c>
      <c r="M381" s="10">
        <v>0</v>
      </c>
      <c r="N381" s="10">
        <v>0</v>
      </c>
      <c r="O381" s="10">
        <v>0</v>
      </c>
      <c r="P381" s="12" t="e">
        <f>L381-#REF!</f>
        <v>#REF!</v>
      </c>
    </row>
    <row r="382" spans="1:16" ht="24">
      <c r="A382" s="266"/>
      <c r="B382" s="266"/>
      <c r="C382" s="9" t="s">
        <v>8</v>
      </c>
      <c r="D382" s="10">
        <f t="shared" si="47"/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5">
        <v>0</v>
      </c>
      <c r="M382" s="10">
        <v>0</v>
      </c>
      <c r="N382" s="10">
        <v>0</v>
      </c>
      <c r="O382" s="10">
        <v>0</v>
      </c>
      <c r="P382" s="12" t="e">
        <f>L382-#REF!</f>
        <v>#REF!</v>
      </c>
    </row>
    <row r="383" spans="1:16" ht="24">
      <c r="A383" s="266"/>
      <c r="B383" s="266"/>
      <c r="C383" s="9" t="s">
        <v>9</v>
      </c>
      <c r="D383" s="10">
        <f t="shared" si="47"/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5">
        <v>0</v>
      </c>
      <c r="M383" s="10">
        <v>0</v>
      </c>
      <c r="N383" s="10">
        <v>0</v>
      </c>
      <c r="O383" s="10">
        <v>0</v>
      </c>
      <c r="P383" s="12" t="e">
        <f>L383-#REF!</f>
        <v>#REF!</v>
      </c>
    </row>
    <row r="384" spans="1:16" ht="36">
      <c r="A384" s="266"/>
      <c r="B384" s="266"/>
      <c r="C384" s="9" t="s">
        <v>10</v>
      </c>
      <c r="D384" s="10">
        <f t="shared" si="47"/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5">
        <v>0</v>
      </c>
      <c r="M384" s="10">
        <v>0</v>
      </c>
      <c r="N384" s="10">
        <v>0</v>
      </c>
      <c r="O384" s="10">
        <v>0</v>
      </c>
      <c r="P384" s="12" t="e">
        <f>L384-#REF!</f>
        <v>#REF!</v>
      </c>
    </row>
    <row r="385" spans="1:16">
      <c r="A385" s="266"/>
      <c r="B385" s="9"/>
      <c r="C385" s="9"/>
      <c r="D385" s="10">
        <f t="shared" si="47"/>
        <v>0</v>
      </c>
      <c r="E385" s="10"/>
      <c r="F385" s="10"/>
      <c r="G385" s="10"/>
      <c r="H385" s="10"/>
      <c r="I385" s="10"/>
      <c r="J385" s="10"/>
      <c r="K385" s="10"/>
      <c r="L385" s="15"/>
      <c r="M385" s="10"/>
      <c r="N385" s="10"/>
      <c r="O385" s="10"/>
      <c r="P385" s="12" t="e">
        <f>L385-#REF!</f>
        <v>#REF!</v>
      </c>
    </row>
    <row r="386" spans="1:16">
      <c r="A386" s="266"/>
      <c r="B386" s="266" t="s">
        <v>16</v>
      </c>
      <c r="C386" s="9" t="s">
        <v>6</v>
      </c>
      <c r="D386" s="10">
        <f t="shared" si="47"/>
        <v>83.6</v>
      </c>
      <c r="E386" s="10">
        <v>0</v>
      </c>
      <c r="F386" s="10">
        <v>0</v>
      </c>
      <c r="G386" s="10">
        <v>0</v>
      </c>
      <c r="H386" s="10">
        <v>0</v>
      </c>
      <c r="I386" s="10">
        <v>83.6</v>
      </c>
      <c r="J386" s="10">
        <v>0</v>
      </c>
      <c r="K386" s="10">
        <v>0</v>
      </c>
      <c r="L386" s="15">
        <v>0</v>
      </c>
      <c r="M386" s="10">
        <v>0</v>
      </c>
      <c r="N386" s="10">
        <v>0</v>
      </c>
      <c r="O386" s="10">
        <v>0</v>
      </c>
      <c r="P386" s="12" t="e">
        <f>L386-#REF!</f>
        <v>#REF!</v>
      </c>
    </row>
    <row r="387" spans="1:16">
      <c r="A387" s="266"/>
      <c r="B387" s="266"/>
      <c r="C387" s="9" t="s">
        <v>7</v>
      </c>
      <c r="D387" s="10">
        <f t="shared" si="47"/>
        <v>83.6</v>
      </c>
      <c r="E387" s="10">
        <v>0</v>
      </c>
      <c r="F387" s="10">
        <v>0</v>
      </c>
      <c r="G387" s="10">
        <v>0</v>
      </c>
      <c r="H387" s="10">
        <v>0</v>
      </c>
      <c r="I387" s="10">
        <v>83.6</v>
      </c>
      <c r="J387" s="10">
        <v>0</v>
      </c>
      <c r="K387" s="10">
        <v>0</v>
      </c>
      <c r="L387" s="15">
        <v>0</v>
      </c>
      <c r="M387" s="10">
        <v>0</v>
      </c>
      <c r="N387" s="10">
        <v>0</v>
      </c>
      <c r="O387" s="10">
        <v>0</v>
      </c>
      <c r="P387" s="12" t="e">
        <f>L387-#REF!</f>
        <v>#REF!</v>
      </c>
    </row>
    <row r="388" spans="1:16" ht="24">
      <c r="A388" s="266"/>
      <c r="B388" s="266"/>
      <c r="C388" s="9" t="s">
        <v>8</v>
      </c>
      <c r="D388" s="10">
        <f t="shared" si="47"/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5">
        <v>0</v>
      </c>
      <c r="M388" s="10">
        <v>0</v>
      </c>
      <c r="N388" s="10">
        <v>0</v>
      </c>
      <c r="O388" s="10">
        <v>0</v>
      </c>
      <c r="P388" s="12" t="e">
        <f>L388-#REF!</f>
        <v>#REF!</v>
      </c>
    </row>
    <row r="389" spans="1:16" ht="24">
      <c r="A389" s="266"/>
      <c r="B389" s="266"/>
      <c r="C389" s="9" t="s">
        <v>9</v>
      </c>
      <c r="D389" s="10">
        <f t="shared" si="47"/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5">
        <v>0</v>
      </c>
      <c r="M389" s="10">
        <v>0</v>
      </c>
      <c r="N389" s="10">
        <v>0</v>
      </c>
      <c r="O389" s="10">
        <v>0</v>
      </c>
      <c r="P389" s="12" t="e">
        <f>L389-#REF!</f>
        <v>#REF!</v>
      </c>
    </row>
    <row r="390" spans="1:16" ht="36">
      <c r="A390" s="266"/>
      <c r="B390" s="266"/>
      <c r="C390" s="9" t="s">
        <v>10</v>
      </c>
      <c r="D390" s="10">
        <f t="shared" si="47"/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5">
        <v>0</v>
      </c>
      <c r="M390" s="10">
        <v>0</v>
      </c>
      <c r="N390" s="10">
        <v>0</v>
      </c>
      <c r="O390" s="10">
        <v>0</v>
      </c>
      <c r="P390" s="12" t="e">
        <f>L390-#REF!</f>
        <v>#REF!</v>
      </c>
    </row>
    <row r="391" spans="1:16">
      <c r="A391" s="9"/>
      <c r="B391" s="9"/>
      <c r="C391" s="9"/>
      <c r="D391" s="10">
        <f t="shared" si="47"/>
        <v>0</v>
      </c>
      <c r="E391" s="10"/>
      <c r="F391" s="10"/>
      <c r="G391" s="10"/>
      <c r="H391" s="10"/>
      <c r="I391" s="10"/>
      <c r="J391" s="10"/>
      <c r="K391" s="10"/>
      <c r="L391" s="15"/>
      <c r="M391" s="10"/>
      <c r="N391" s="10"/>
      <c r="O391" s="10"/>
      <c r="P391" s="12" t="e">
        <f>L391-#REF!</f>
        <v>#REF!</v>
      </c>
    </row>
    <row r="392" spans="1:16">
      <c r="A392" s="266" t="s">
        <v>65</v>
      </c>
      <c r="B392" s="266"/>
      <c r="C392" s="9" t="s">
        <v>6</v>
      </c>
      <c r="D392" s="10">
        <f t="shared" si="47"/>
        <v>10520</v>
      </c>
      <c r="E392" s="10">
        <f t="shared" ref="E392:O397" si="48">E399+E405</f>
        <v>520</v>
      </c>
      <c r="F392" s="10">
        <f t="shared" si="48"/>
        <v>0</v>
      </c>
      <c r="G392" s="10">
        <f t="shared" si="48"/>
        <v>0</v>
      </c>
      <c r="H392" s="10">
        <f t="shared" si="48"/>
        <v>0</v>
      </c>
      <c r="I392" s="10">
        <f t="shared" si="48"/>
        <v>0</v>
      </c>
      <c r="J392" s="10">
        <f t="shared" si="48"/>
        <v>10000</v>
      </c>
      <c r="K392" s="10">
        <f t="shared" si="48"/>
        <v>0</v>
      </c>
      <c r="L392" s="15">
        <f t="shared" si="48"/>
        <v>0</v>
      </c>
      <c r="M392" s="10">
        <f t="shared" si="48"/>
        <v>0</v>
      </c>
      <c r="N392" s="10">
        <f t="shared" si="48"/>
        <v>0</v>
      </c>
      <c r="O392" s="10">
        <f t="shared" si="48"/>
        <v>0</v>
      </c>
      <c r="P392" s="12" t="e">
        <f>L392-#REF!</f>
        <v>#REF!</v>
      </c>
    </row>
    <row r="393" spans="1:16">
      <c r="A393" s="266"/>
      <c r="B393" s="266"/>
      <c r="C393" s="9" t="s">
        <v>7</v>
      </c>
      <c r="D393" s="10">
        <f t="shared" si="47"/>
        <v>520</v>
      </c>
      <c r="E393" s="10">
        <f t="shared" si="48"/>
        <v>520</v>
      </c>
      <c r="F393" s="10">
        <f t="shared" si="48"/>
        <v>0</v>
      </c>
      <c r="G393" s="10">
        <f t="shared" si="48"/>
        <v>0</v>
      </c>
      <c r="H393" s="10">
        <f t="shared" si="48"/>
        <v>0</v>
      </c>
      <c r="I393" s="10">
        <f t="shared" si="48"/>
        <v>0</v>
      </c>
      <c r="J393" s="10">
        <f t="shared" si="48"/>
        <v>0</v>
      </c>
      <c r="K393" s="10">
        <f t="shared" si="48"/>
        <v>0</v>
      </c>
      <c r="L393" s="15">
        <f t="shared" si="48"/>
        <v>0</v>
      </c>
      <c r="M393" s="10">
        <f t="shared" si="48"/>
        <v>0</v>
      </c>
      <c r="N393" s="10">
        <f t="shared" si="48"/>
        <v>0</v>
      </c>
      <c r="O393" s="10">
        <f t="shared" si="48"/>
        <v>0</v>
      </c>
      <c r="P393" s="12" t="e">
        <f>L393-#REF!</f>
        <v>#REF!</v>
      </c>
    </row>
    <row r="394" spans="1:16" ht="24">
      <c r="A394" s="266"/>
      <c r="B394" s="266"/>
      <c r="C394" s="9" t="s">
        <v>8</v>
      </c>
      <c r="D394" s="10">
        <f t="shared" si="47"/>
        <v>0</v>
      </c>
      <c r="E394" s="10">
        <f t="shared" si="48"/>
        <v>0</v>
      </c>
      <c r="F394" s="10">
        <f t="shared" si="48"/>
        <v>0</v>
      </c>
      <c r="G394" s="10">
        <f t="shared" si="48"/>
        <v>0</v>
      </c>
      <c r="H394" s="10">
        <f t="shared" si="48"/>
        <v>0</v>
      </c>
      <c r="I394" s="10">
        <f t="shared" si="48"/>
        <v>0</v>
      </c>
      <c r="J394" s="10">
        <f t="shared" si="48"/>
        <v>0</v>
      </c>
      <c r="K394" s="10">
        <f t="shared" si="48"/>
        <v>0</v>
      </c>
      <c r="L394" s="15">
        <f t="shared" si="48"/>
        <v>0</v>
      </c>
      <c r="M394" s="10">
        <f t="shared" si="48"/>
        <v>0</v>
      </c>
      <c r="N394" s="10">
        <f t="shared" si="48"/>
        <v>0</v>
      </c>
      <c r="O394" s="10">
        <f t="shared" si="48"/>
        <v>0</v>
      </c>
      <c r="P394" s="12" t="e">
        <f>L394-#REF!</f>
        <v>#REF!</v>
      </c>
    </row>
    <row r="395" spans="1:16" ht="24">
      <c r="A395" s="266"/>
      <c r="B395" s="266"/>
      <c r="C395" s="9" t="s">
        <v>9</v>
      </c>
      <c r="D395" s="10">
        <f t="shared" si="47"/>
        <v>0</v>
      </c>
      <c r="E395" s="10">
        <f t="shared" si="48"/>
        <v>0</v>
      </c>
      <c r="F395" s="10">
        <f t="shared" si="48"/>
        <v>0</v>
      </c>
      <c r="G395" s="10">
        <f t="shared" si="48"/>
        <v>0</v>
      </c>
      <c r="H395" s="10">
        <f t="shared" si="48"/>
        <v>0</v>
      </c>
      <c r="I395" s="10">
        <f t="shared" si="48"/>
        <v>0</v>
      </c>
      <c r="J395" s="10">
        <f t="shared" si="48"/>
        <v>0</v>
      </c>
      <c r="K395" s="10">
        <f t="shared" si="48"/>
        <v>0</v>
      </c>
      <c r="L395" s="15">
        <f t="shared" si="48"/>
        <v>0</v>
      </c>
      <c r="M395" s="10">
        <f t="shared" si="48"/>
        <v>0</v>
      </c>
      <c r="N395" s="10">
        <f t="shared" si="48"/>
        <v>0</v>
      </c>
      <c r="O395" s="10">
        <f t="shared" si="48"/>
        <v>0</v>
      </c>
      <c r="P395" s="12" t="e">
        <f>L395-#REF!</f>
        <v>#REF!</v>
      </c>
    </row>
    <row r="396" spans="1:16" ht="36">
      <c r="A396" s="266"/>
      <c r="B396" s="266"/>
      <c r="C396" s="9" t="s">
        <v>10</v>
      </c>
      <c r="D396" s="10">
        <f t="shared" si="47"/>
        <v>0</v>
      </c>
      <c r="E396" s="10">
        <f t="shared" si="48"/>
        <v>0</v>
      </c>
      <c r="F396" s="10">
        <f t="shared" si="48"/>
        <v>0</v>
      </c>
      <c r="G396" s="10">
        <f t="shared" si="48"/>
        <v>0</v>
      </c>
      <c r="H396" s="10">
        <f t="shared" si="48"/>
        <v>0</v>
      </c>
      <c r="I396" s="10">
        <f t="shared" si="48"/>
        <v>0</v>
      </c>
      <c r="J396" s="10">
        <f t="shared" si="48"/>
        <v>0</v>
      </c>
      <c r="K396" s="10">
        <f t="shared" si="48"/>
        <v>0</v>
      </c>
      <c r="L396" s="15">
        <f t="shared" si="48"/>
        <v>0</v>
      </c>
      <c r="M396" s="10">
        <f t="shared" si="48"/>
        <v>0</v>
      </c>
      <c r="N396" s="10">
        <f t="shared" si="48"/>
        <v>0</v>
      </c>
      <c r="O396" s="10">
        <f t="shared" si="48"/>
        <v>0</v>
      </c>
      <c r="P396" s="12" t="e">
        <f>L396-#REF!</f>
        <v>#REF!</v>
      </c>
    </row>
    <row r="397" spans="1:16" ht="72">
      <c r="A397" s="266"/>
      <c r="B397" s="266"/>
      <c r="C397" s="9" t="s">
        <v>11</v>
      </c>
      <c r="D397" s="10">
        <f t="shared" si="47"/>
        <v>10000</v>
      </c>
      <c r="E397" s="10">
        <f t="shared" si="48"/>
        <v>0</v>
      </c>
      <c r="F397" s="10">
        <f t="shared" si="48"/>
        <v>0</v>
      </c>
      <c r="G397" s="10">
        <f t="shared" si="48"/>
        <v>0</v>
      </c>
      <c r="H397" s="10">
        <f t="shared" si="48"/>
        <v>0</v>
      </c>
      <c r="I397" s="10">
        <f t="shared" si="48"/>
        <v>0</v>
      </c>
      <c r="J397" s="10">
        <f t="shared" si="48"/>
        <v>10000</v>
      </c>
      <c r="K397" s="10">
        <f t="shared" si="48"/>
        <v>0</v>
      </c>
      <c r="L397" s="15">
        <f t="shared" si="48"/>
        <v>0</v>
      </c>
      <c r="M397" s="10">
        <f t="shared" si="48"/>
        <v>0</v>
      </c>
      <c r="N397" s="10">
        <f t="shared" si="48"/>
        <v>0</v>
      </c>
      <c r="O397" s="10">
        <f t="shared" si="48"/>
        <v>0</v>
      </c>
      <c r="P397" s="12" t="e">
        <f>L397-#REF!</f>
        <v>#REF!</v>
      </c>
    </row>
    <row r="398" spans="1:16">
      <c r="A398" s="266"/>
      <c r="B398" s="266" t="s">
        <v>12</v>
      </c>
      <c r="C398" s="266"/>
      <c r="D398" s="266"/>
      <c r="E398" s="266"/>
      <c r="F398" s="266"/>
      <c r="G398" s="266"/>
      <c r="H398" s="266"/>
      <c r="I398" s="266"/>
      <c r="J398" s="266"/>
      <c r="K398" s="266"/>
      <c r="L398" s="17"/>
      <c r="M398" s="9"/>
      <c r="N398" s="9"/>
      <c r="O398" s="9"/>
      <c r="P398" s="12" t="e">
        <f>L398-#REF!</f>
        <v>#REF!</v>
      </c>
    </row>
    <row r="399" spans="1:16">
      <c r="A399" s="266"/>
      <c r="B399" s="266" t="s">
        <v>13</v>
      </c>
      <c r="C399" s="9" t="s">
        <v>6</v>
      </c>
      <c r="D399" s="10">
        <f t="shared" ref="D399:D416" si="49">SUM(E399:O399)</f>
        <v>520</v>
      </c>
      <c r="E399" s="10">
        <v>520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5">
        <v>0</v>
      </c>
      <c r="M399" s="10">
        <v>0</v>
      </c>
      <c r="N399" s="10">
        <v>0</v>
      </c>
      <c r="O399" s="10">
        <v>0</v>
      </c>
      <c r="P399" s="12" t="e">
        <f>L399-#REF!</f>
        <v>#REF!</v>
      </c>
    </row>
    <row r="400" spans="1:16">
      <c r="A400" s="266"/>
      <c r="B400" s="266"/>
      <c r="C400" s="9" t="s">
        <v>7</v>
      </c>
      <c r="D400" s="10">
        <f t="shared" si="49"/>
        <v>520</v>
      </c>
      <c r="E400" s="10">
        <v>520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5">
        <v>0</v>
      </c>
      <c r="M400" s="10">
        <v>0</v>
      </c>
      <c r="N400" s="10">
        <v>0</v>
      </c>
      <c r="O400" s="10">
        <v>0</v>
      </c>
      <c r="P400" s="12" t="e">
        <f>L400-#REF!</f>
        <v>#REF!</v>
      </c>
    </row>
    <row r="401" spans="1:16" ht="24">
      <c r="A401" s="266"/>
      <c r="B401" s="266"/>
      <c r="C401" s="9" t="s">
        <v>8</v>
      </c>
      <c r="D401" s="10">
        <f t="shared" si="49"/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5">
        <v>0</v>
      </c>
      <c r="M401" s="10">
        <v>0</v>
      </c>
      <c r="N401" s="10">
        <v>0</v>
      </c>
      <c r="O401" s="10">
        <v>0</v>
      </c>
      <c r="P401" s="12" t="e">
        <f>L401-#REF!</f>
        <v>#REF!</v>
      </c>
    </row>
    <row r="402" spans="1:16" ht="24">
      <c r="A402" s="266"/>
      <c r="B402" s="266"/>
      <c r="C402" s="9" t="s">
        <v>9</v>
      </c>
      <c r="D402" s="10">
        <f t="shared" si="49"/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5">
        <v>0</v>
      </c>
      <c r="M402" s="10">
        <v>0</v>
      </c>
      <c r="N402" s="10">
        <v>0</v>
      </c>
      <c r="O402" s="10">
        <v>0</v>
      </c>
      <c r="P402" s="12" t="e">
        <f>L402-#REF!</f>
        <v>#REF!</v>
      </c>
    </row>
    <row r="403" spans="1:16" ht="36">
      <c r="A403" s="266"/>
      <c r="B403" s="266"/>
      <c r="C403" s="9" t="s">
        <v>10</v>
      </c>
      <c r="D403" s="10">
        <f t="shared" si="49"/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5">
        <v>0</v>
      </c>
      <c r="M403" s="10">
        <v>0</v>
      </c>
      <c r="N403" s="10">
        <v>0</v>
      </c>
      <c r="O403" s="10">
        <v>0</v>
      </c>
      <c r="P403" s="12" t="e">
        <f>L403-#REF!</f>
        <v>#REF!</v>
      </c>
    </row>
    <row r="404" spans="1:16">
      <c r="A404" s="266"/>
      <c r="B404" s="9"/>
      <c r="C404" s="9"/>
      <c r="D404" s="10">
        <f t="shared" si="49"/>
        <v>0</v>
      </c>
      <c r="E404" s="10"/>
      <c r="F404" s="10"/>
      <c r="G404" s="10"/>
      <c r="H404" s="10"/>
      <c r="I404" s="10"/>
      <c r="J404" s="10"/>
      <c r="K404" s="10"/>
      <c r="L404" s="15"/>
      <c r="M404" s="10"/>
      <c r="N404" s="10"/>
      <c r="O404" s="10"/>
      <c r="P404" s="12" t="e">
        <f>L404-#REF!</f>
        <v>#REF!</v>
      </c>
    </row>
    <row r="405" spans="1:16">
      <c r="A405" s="266"/>
      <c r="B405" s="266" t="s">
        <v>16</v>
      </c>
      <c r="C405" s="9" t="s">
        <v>6</v>
      </c>
      <c r="D405" s="10">
        <f t="shared" si="49"/>
        <v>10000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10000</v>
      </c>
      <c r="K405" s="10">
        <v>0</v>
      </c>
      <c r="L405" s="15">
        <v>0</v>
      </c>
      <c r="M405" s="10">
        <v>0</v>
      </c>
      <c r="N405" s="10">
        <v>0</v>
      </c>
      <c r="O405" s="10">
        <v>0</v>
      </c>
      <c r="P405" s="12" t="e">
        <f>L405-#REF!</f>
        <v>#REF!</v>
      </c>
    </row>
    <row r="406" spans="1:16">
      <c r="A406" s="266"/>
      <c r="B406" s="266"/>
      <c r="C406" s="9" t="s">
        <v>7</v>
      </c>
      <c r="D406" s="10">
        <f t="shared" si="49"/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5">
        <v>0</v>
      </c>
      <c r="M406" s="10">
        <v>0</v>
      </c>
      <c r="N406" s="10">
        <v>0</v>
      </c>
      <c r="O406" s="10">
        <v>0</v>
      </c>
      <c r="P406" s="12" t="e">
        <f>L406-#REF!</f>
        <v>#REF!</v>
      </c>
    </row>
    <row r="407" spans="1:16" ht="24">
      <c r="A407" s="266"/>
      <c r="B407" s="266"/>
      <c r="C407" s="9" t="s">
        <v>8</v>
      </c>
      <c r="D407" s="10">
        <f t="shared" si="49"/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5">
        <v>0</v>
      </c>
      <c r="M407" s="10">
        <v>0</v>
      </c>
      <c r="N407" s="10">
        <v>0</v>
      </c>
      <c r="O407" s="10">
        <v>0</v>
      </c>
      <c r="P407" s="12" t="e">
        <f>L407-#REF!</f>
        <v>#REF!</v>
      </c>
    </row>
    <row r="408" spans="1:16" ht="24">
      <c r="A408" s="266"/>
      <c r="B408" s="266"/>
      <c r="C408" s="9" t="s">
        <v>9</v>
      </c>
      <c r="D408" s="10">
        <f t="shared" si="49"/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5">
        <v>0</v>
      </c>
      <c r="M408" s="10">
        <v>0</v>
      </c>
      <c r="N408" s="10">
        <v>0</v>
      </c>
      <c r="O408" s="10">
        <v>0</v>
      </c>
      <c r="P408" s="12" t="e">
        <f>L408-#REF!</f>
        <v>#REF!</v>
      </c>
    </row>
    <row r="409" spans="1:16" ht="36">
      <c r="A409" s="266"/>
      <c r="B409" s="266"/>
      <c r="C409" s="9" t="s">
        <v>10</v>
      </c>
      <c r="D409" s="10">
        <f t="shared" si="49"/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5">
        <v>0</v>
      </c>
      <c r="M409" s="10">
        <v>0</v>
      </c>
      <c r="N409" s="10">
        <v>0</v>
      </c>
      <c r="O409" s="10">
        <v>0</v>
      </c>
      <c r="P409" s="12" t="e">
        <f>L409-#REF!</f>
        <v>#REF!</v>
      </c>
    </row>
    <row r="410" spans="1:16" ht="72">
      <c r="A410" s="266"/>
      <c r="B410" s="266"/>
      <c r="C410" s="9" t="s">
        <v>11</v>
      </c>
      <c r="D410" s="10">
        <f t="shared" si="49"/>
        <v>10000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10000</v>
      </c>
      <c r="K410" s="10">
        <v>0</v>
      </c>
      <c r="L410" s="15">
        <v>0</v>
      </c>
      <c r="M410" s="10">
        <v>0</v>
      </c>
      <c r="N410" s="10">
        <v>0</v>
      </c>
      <c r="O410" s="10">
        <v>0</v>
      </c>
      <c r="P410" s="12" t="e">
        <f>L410-#REF!</f>
        <v>#REF!</v>
      </c>
    </row>
    <row r="411" spans="1:16">
      <c r="A411" s="9"/>
      <c r="B411" s="9"/>
      <c r="C411" s="9"/>
      <c r="D411" s="10">
        <f t="shared" si="49"/>
        <v>0</v>
      </c>
      <c r="E411" s="10"/>
      <c r="F411" s="10"/>
      <c r="G411" s="10"/>
      <c r="H411" s="10"/>
      <c r="I411" s="10"/>
      <c r="J411" s="10"/>
      <c r="K411" s="10"/>
      <c r="L411" s="15"/>
      <c r="M411" s="10"/>
      <c r="N411" s="10"/>
      <c r="O411" s="10"/>
      <c r="P411" s="12" t="e">
        <f>L411-#REF!</f>
        <v>#REF!</v>
      </c>
    </row>
    <row r="412" spans="1:16">
      <c r="A412" s="266" t="s">
        <v>66</v>
      </c>
      <c r="B412" s="266"/>
      <c r="C412" s="9" t="s">
        <v>6</v>
      </c>
      <c r="D412" s="10">
        <f t="shared" si="49"/>
        <v>20</v>
      </c>
      <c r="E412" s="10">
        <f t="shared" ref="E412:O416" si="50">E419+E425</f>
        <v>20</v>
      </c>
      <c r="F412" s="10">
        <f t="shared" si="50"/>
        <v>0</v>
      </c>
      <c r="G412" s="10">
        <f t="shared" si="50"/>
        <v>0</v>
      </c>
      <c r="H412" s="10">
        <f t="shared" si="50"/>
        <v>0</v>
      </c>
      <c r="I412" s="10">
        <f t="shared" si="50"/>
        <v>0</v>
      </c>
      <c r="J412" s="10">
        <f t="shared" si="50"/>
        <v>0</v>
      </c>
      <c r="K412" s="10">
        <f t="shared" si="50"/>
        <v>0</v>
      </c>
      <c r="L412" s="15">
        <f t="shared" si="50"/>
        <v>0</v>
      </c>
      <c r="M412" s="10">
        <f t="shared" si="50"/>
        <v>0</v>
      </c>
      <c r="N412" s="10">
        <f t="shared" si="50"/>
        <v>0</v>
      </c>
      <c r="O412" s="10">
        <f t="shared" si="50"/>
        <v>0</v>
      </c>
      <c r="P412" s="12" t="e">
        <f>L412-#REF!</f>
        <v>#REF!</v>
      </c>
    </row>
    <row r="413" spans="1:16">
      <c r="A413" s="266"/>
      <c r="B413" s="266"/>
      <c r="C413" s="9" t="s">
        <v>7</v>
      </c>
      <c r="D413" s="10">
        <f t="shared" si="49"/>
        <v>20</v>
      </c>
      <c r="E413" s="10">
        <f t="shared" si="50"/>
        <v>20</v>
      </c>
      <c r="F413" s="10">
        <f t="shared" si="50"/>
        <v>0</v>
      </c>
      <c r="G413" s="10">
        <f t="shared" si="50"/>
        <v>0</v>
      </c>
      <c r="H413" s="10">
        <f t="shared" si="50"/>
        <v>0</v>
      </c>
      <c r="I413" s="10">
        <f t="shared" si="50"/>
        <v>0</v>
      </c>
      <c r="J413" s="10">
        <f t="shared" si="50"/>
        <v>0</v>
      </c>
      <c r="K413" s="10">
        <f t="shared" si="50"/>
        <v>0</v>
      </c>
      <c r="L413" s="15">
        <f t="shared" si="50"/>
        <v>0</v>
      </c>
      <c r="M413" s="10">
        <f t="shared" si="50"/>
        <v>0</v>
      </c>
      <c r="N413" s="10">
        <f t="shared" si="50"/>
        <v>0</v>
      </c>
      <c r="O413" s="10">
        <f t="shared" si="50"/>
        <v>0</v>
      </c>
      <c r="P413" s="12" t="e">
        <f>L413-#REF!</f>
        <v>#REF!</v>
      </c>
    </row>
    <row r="414" spans="1:16" ht="24">
      <c r="A414" s="266"/>
      <c r="B414" s="266"/>
      <c r="C414" s="9" t="s">
        <v>8</v>
      </c>
      <c r="D414" s="10">
        <f t="shared" si="49"/>
        <v>0</v>
      </c>
      <c r="E414" s="10">
        <f t="shared" si="50"/>
        <v>0</v>
      </c>
      <c r="F414" s="10">
        <f t="shared" si="50"/>
        <v>0</v>
      </c>
      <c r="G414" s="10">
        <f t="shared" si="50"/>
        <v>0</v>
      </c>
      <c r="H414" s="10">
        <f t="shared" si="50"/>
        <v>0</v>
      </c>
      <c r="I414" s="10">
        <f t="shared" si="50"/>
        <v>0</v>
      </c>
      <c r="J414" s="10">
        <f t="shared" si="50"/>
        <v>0</v>
      </c>
      <c r="K414" s="10">
        <f t="shared" si="50"/>
        <v>0</v>
      </c>
      <c r="L414" s="15">
        <f t="shared" si="50"/>
        <v>0</v>
      </c>
      <c r="M414" s="10">
        <f t="shared" si="50"/>
        <v>0</v>
      </c>
      <c r="N414" s="10">
        <f t="shared" si="50"/>
        <v>0</v>
      </c>
      <c r="O414" s="10">
        <f t="shared" si="50"/>
        <v>0</v>
      </c>
      <c r="P414" s="12" t="e">
        <f>L414-#REF!</f>
        <v>#REF!</v>
      </c>
    </row>
    <row r="415" spans="1:16" ht="24">
      <c r="A415" s="266"/>
      <c r="B415" s="266"/>
      <c r="C415" s="9" t="s">
        <v>9</v>
      </c>
      <c r="D415" s="10">
        <f t="shared" si="49"/>
        <v>0</v>
      </c>
      <c r="E415" s="10">
        <f t="shared" si="50"/>
        <v>0</v>
      </c>
      <c r="F415" s="10">
        <f t="shared" si="50"/>
        <v>0</v>
      </c>
      <c r="G415" s="10">
        <f t="shared" si="50"/>
        <v>0</v>
      </c>
      <c r="H415" s="10">
        <f t="shared" si="50"/>
        <v>0</v>
      </c>
      <c r="I415" s="10">
        <f t="shared" si="50"/>
        <v>0</v>
      </c>
      <c r="J415" s="10">
        <f t="shared" si="50"/>
        <v>0</v>
      </c>
      <c r="K415" s="10">
        <f t="shared" si="50"/>
        <v>0</v>
      </c>
      <c r="L415" s="15">
        <f t="shared" si="50"/>
        <v>0</v>
      </c>
      <c r="M415" s="10">
        <f t="shared" si="50"/>
        <v>0</v>
      </c>
      <c r="N415" s="10">
        <f t="shared" si="50"/>
        <v>0</v>
      </c>
      <c r="O415" s="10">
        <f t="shared" si="50"/>
        <v>0</v>
      </c>
      <c r="P415" s="12" t="e">
        <f>L415-#REF!</f>
        <v>#REF!</v>
      </c>
    </row>
    <row r="416" spans="1:16" ht="36">
      <c r="A416" s="266"/>
      <c r="B416" s="266"/>
      <c r="C416" s="9" t="s">
        <v>10</v>
      </c>
      <c r="D416" s="10">
        <f t="shared" si="49"/>
        <v>0</v>
      </c>
      <c r="E416" s="10">
        <f t="shared" si="50"/>
        <v>0</v>
      </c>
      <c r="F416" s="10">
        <f t="shared" si="50"/>
        <v>0</v>
      </c>
      <c r="G416" s="10">
        <f t="shared" si="50"/>
        <v>0</v>
      </c>
      <c r="H416" s="10">
        <f t="shared" si="50"/>
        <v>0</v>
      </c>
      <c r="I416" s="10">
        <f t="shared" si="50"/>
        <v>0</v>
      </c>
      <c r="J416" s="10">
        <f t="shared" si="50"/>
        <v>0</v>
      </c>
      <c r="K416" s="10">
        <f t="shared" si="50"/>
        <v>0</v>
      </c>
      <c r="L416" s="15">
        <f t="shared" si="50"/>
        <v>0</v>
      </c>
      <c r="M416" s="10">
        <f t="shared" si="50"/>
        <v>0</v>
      </c>
      <c r="N416" s="10">
        <f t="shared" si="50"/>
        <v>0</v>
      </c>
      <c r="O416" s="10">
        <f t="shared" si="50"/>
        <v>0</v>
      </c>
      <c r="P416" s="12" t="e">
        <f>L416-#REF!</f>
        <v>#REF!</v>
      </c>
    </row>
    <row r="417" spans="1:16">
      <c r="A417" s="266"/>
      <c r="B417" s="9"/>
      <c r="C417" s="9"/>
      <c r="D417" s="10"/>
      <c r="E417" s="10"/>
      <c r="F417" s="10"/>
      <c r="G417" s="10"/>
      <c r="H417" s="10"/>
      <c r="I417" s="10"/>
      <c r="J417" s="10"/>
      <c r="K417" s="10"/>
      <c r="L417" s="15"/>
      <c r="M417" s="10"/>
      <c r="N417" s="10"/>
      <c r="O417" s="10"/>
      <c r="P417" s="12" t="e">
        <f>L417-#REF!</f>
        <v>#REF!</v>
      </c>
    </row>
    <row r="418" spans="1:16">
      <c r="A418" s="266"/>
      <c r="B418" s="266" t="s">
        <v>12</v>
      </c>
      <c r="C418" s="266"/>
      <c r="D418" s="266"/>
      <c r="E418" s="266"/>
      <c r="F418" s="266"/>
      <c r="G418" s="266"/>
      <c r="H418" s="266"/>
      <c r="I418" s="266"/>
      <c r="J418" s="266"/>
      <c r="K418" s="266"/>
      <c r="L418" s="17"/>
      <c r="M418" s="9"/>
      <c r="N418" s="9"/>
      <c r="O418" s="9"/>
      <c r="P418" s="12" t="e">
        <f>L418-#REF!</f>
        <v>#REF!</v>
      </c>
    </row>
    <row r="419" spans="1:16">
      <c r="A419" s="266"/>
      <c r="B419" s="266" t="s">
        <v>13</v>
      </c>
      <c r="C419" s="9" t="s">
        <v>6</v>
      </c>
      <c r="D419" s="10">
        <f t="shared" ref="D419:D488" si="51">SUM(E419:O419)</f>
        <v>20</v>
      </c>
      <c r="E419" s="10">
        <v>20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5">
        <v>0</v>
      </c>
      <c r="M419" s="10">
        <v>0</v>
      </c>
      <c r="N419" s="10">
        <v>0</v>
      </c>
      <c r="O419" s="10">
        <v>0</v>
      </c>
      <c r="P419" s="12" t="e">
        <f>L419-#REF!</f>
        <v>#REF!</v>
      </c>
    </row>
    <row r="420" spans="1:16">
      <c r="A420" s="266"/>
      <c r="B420" s="266"/>
      <c r="C420" s="9" t="s">
        <v>7</v>
      </c>
      <c r="D420" s="10">
        <f t="shared" si="51"/>
        <v>20</v>
      </c>
      <c r="E420" s="10">
        <v>20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5">
        <v>0</v>
      </c>
      <c r="M420" s="10">
        <v>0</v>
      </c>
      <c r="N420" s="10">
        <v>0</v>
      </c>
      <c r="O420" s="10">
        <v>0</v>
      </c>
      <c r="P420" s="12" t="e">
        <f>L420-#REF!</f>
        <v>#REF!</v>
      </c>
    </row>
    <row r="421" spans="1:16" ht="24">
      <c r="A421" s="266"/>
      <c r="B421" s="266"/>
      <c r="C421" s="9" t="s">
        <v>8</v>
      </c>
      <c r="D421" s="10">
        <f t="shared" si="51"/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5">
        <v>0</v>
      </c>
      <c r="M421" s="10">
        <v>0</v>
      </c>
      <c r="N421" s="10">
        <v>0</v>
      </c>
      <c r="O421" s="10">
        <v>0</v>
      </c>
      <c r="P421" s="12" t="e">
        <f>L421-#REF!</f>
        <v>#REF!</v>
      </c>
    </row>
    <row r="422" spans="1:16" ht="24">
      <c r="A422" s="266"/>
      <c r="B422" s="266"/>
      <c r="C422" s="9" t="s">
        <v>9</v>
      </c>
      <c r="D422" s="10">
        <f t="shared" si="51"/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5">
        <v>0</v>
      </c>
      <c r="M422" s="10">
        <v>0</v>
      </c>
      <c r="N422" s="10">
        <v>0</v>
      </c>
      <c r="O422" s="10">
        <v>0</v>
      </c>
      <c r="P422" s="12" t="e">
        <f>L422-#REF!</f>
        <v>#REF!</v>
      </c>
    </row>
    <row r="423" spans="1:16" ht="36">
      <c r="A423" s="266"/>
      <c r="B423" s="266"/>
      <c r="C423" s="9" t="s">
        <v>10</v>
      </c>
      <c r="D423" s="10">
        <f t="shared" si="51"/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5">
        <v>0</v>
      </c>
      <c r="M423" s="10">
        <v>0</v>
      </c>
      <c r="N423" s="10">
        <v>0</v>
      </c>
      <c r="O423" s="10">
        <v>0</v>
      </c>
      <c r="P423" s="12" t="e">
        <f>L423-#REF!</f>
        <v>#REF!</v>
      </c>
    </row>
    <row r="424" spans="1:16">
      <c r="A424" s="266"/>
      <c r="B424" s="9"/>
      <c r="C424" s="9"/>
      <c r="D424" s="10">
        <f t="shared" si="51"/>
        <v>0</v>
      </c>
      <c r="E424" s="10"/>
      <c r="F424" s="10"/>
      <c r="G424" s="10"/>
      <c r="H424" s="10"/>
      <c r="I424" s="10"/>
      <c r="J424" s="10"/>
      <c r="K424" s="10"/>
      <c r="L424" s="15"/>
      <c r="M424" s="10"/>
      <c r="N424" s="10"/>
      <c r="O424" s="10"/>
      <c r="P424" s="12" t="e">
        <f>L424-#REF!</f>
        <v>#REF!</v>
      </c>
    </row>
    <row r="425" spans="1:16">
      <c r="A425" s="266"/>
      <c r="B425" s="266" t="s">
        <v>16</v>
      </c>
      <c r="C425" s="9" t="s">
        <v>6</v>
      </c>
      <c r="D425" s="10">
        <f t="shared" si="51"/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5">
        <v>0</v>
      </c>
      <c r="M425" s="10">
        <v>0</v>
      </c>
      <c r="N425" s="10">
        <v>0</v>
      </c>
      <c r="O425" s="10">
        <v>0</v>
      </c>
      <c r="P425" s="12" t="e">
        <f>L425-#REF!</f>
        <v>#REF!</v>
      </c>
    </row>
    <row r="426" spans="1:16">
      <c r="A426" s="266"/>
      <c r="B426" s="266"/>
      <c r="C426" s="9" t="s">
        <v>7</v>
      </c>
      <c r="D426" s="10">
        <f t="shared" si="51"/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5">
        <v>0</v>
      </c>
      <c r="M426" s="10">
        <v>0</v>
      </c>
      <c r="N426" s="10">
        <v>0</v>
      </c>
      <c r="O426" s="10">
        <v>0</v>
      </c>
      <c r="P426" s="12" t="e">
        <f>L426-#REF!</f>
        <v>#REF!</v>
      </c>
    </row>
    <row r="427" spans="1:16" ht="24">
      <c r="A427" s="266"/>
      <c r="B427" s="266"/>
      <c r="C427" s="9" t="s">
        <v>8</v>
      </c>
      <c r="D427" s="10">
        <f t="shared" si="51"/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5">
        <v>0</v>
      </c>
      <c r="M427" s="10">
        <v>0</v>
      </c>
      <c r="N427" s="10">
        <v>0</v>
      </c>
      <c r="O427" s="10">
        <v>0</v>
      </c>
      <c r="P427" s="12" t="e">
        <f>L427-#REF!</f>
        <v>#REF!</v>
      </c>
    </row>
    <row r="428" spans="1:16" ht="24">
      <c r="A428" s="266"/>
      <c r="B428" s="266"/>
      <c r="C428" s="9" t="s">
        <v>9</v>
      </c>
      <c r="D428" s="10">
        <f t="shared" si="51"/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5">
        <v>0</v>
      </c>
      <c r="M428" s="10">
        <v>0</v>
      </c>
      <c r="N428" s="10">
        <v>0</v>
      </c>
      <c r="O428" s="10">
        <v>0</v>
      </c>
      <c r="P428" s="12" t="e">
        <f>L428-#REF!</f>
        <v>#REF!</v>
      </c>
    </row>
    <row r="429" spans="1:16" ht="36">
      <c r="A429" s="266"/>
      <c r="B429" s="266"/>
      <c r="C429" s="9" t="s">
        <v>10</v>
      </c>
      <c r="D429" s="10">
        <f>SUM(E429:O429)</f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5">
        <v>0</v>
      </c>
      <c r="M429" s="10">
        <v>0</v>
      </c>
      <c r="N429" s="10">
        <v>0</v>
      </c>
      <c r="O429" s="10">
        <v>0</v>
      </c>
      <c r="P429" s="12" t="e">
        <f>L429-#REF!</f>
        <v>#REF!</v>
      </c>
    </row>
    <row r="430" spans="1:16">
      <c r="A430" s="9"/>
      <c r="B430" s="9"/>
      <c r="C430" s="9"/>
      <c r="D430" s="10"/>
      <c r="E430" s="10"/>
      <c r="F430" s="10"/>
      <c r="G430" s="10"/>
      <c r="H430" s="10"/>
      <c r="I430" s="10"/>
      <c r="J430" s="10"/>
      <c r="K430" s="10"/>
      <c r="L430" s="15"/>
      <c r="M430" s="10"/>
      <c r="N430" s="10"/>
      <c r="O430" s="10"/>
      <c r="P430" s="12" t="e">
        <f>L430-#REF!</f>
        <v>#REF!</v>
      </c>
    </row>
    <row r="431" spans="1:16" ht="17.25" customHeight="1">
      <c r="A431" s="269" t="s">
        <v>163</v>
      </c>
      <c r="B431" s="269" t="s">
        <v>164</v>
      </c>
      <c r="C431" s="21" t="s">
        <v>6</v>
      </c>
      <c r="D431" s="20">
        <f>SUM(E431:O431)</f>
        <v>165000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f>SUM(L433+L435+L434+L432)</f>
        <v>165000</v>
      </c>
      <c r="M431" s="20">
        <f t="shared" ref="M431:O431" si="52">SUM(M433+M435+M434+M432)</f>
        <v>0</v>
      </c>
      <c r="N431" s="20">
        <f t="shared" si="52"/>
        <v>0</v>
      </c>
      <c r="O431" s="20">
        <f t="shared" si="52"/>
        <v>0</v>
      </c>
      <c r="P431" s="12" t="e">
        <f>L431-#REF!</f>
        <v>#REF!</v>
      </c>
    </row>
    <row r="432" spans="1:16">
      <c r="A432" s="270"/>
      <c r="B432" s="270"/>
      <c r="C432" s="21" t="s">
        <v>7</v>
      </c>
      <c r="D432" s="20">
        <f t="shared" ref="D432:D435" si="53">SUM(E432:O432)</f>
        <v>165000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20">
        <v>0</v>
      </c>
      <c r="K432" s="20">
        <v>0</v>
      </c>
      <c r="L432" s="20">
        <v>165000</v>
      </c>
      <c r="M432" s="20">
        <v>0</v>
      </c>
      <c r="N432" s="20">
        <v>0</v>
      </c>
      <c r="O432" s="20">
        <v>0</v>
      </c>
      <c r="P432" s="12" t="e">
        <f>L432-#REF!</f>
        <v>#REF!</v>
      </c>
    </row>
    <row r="433" spans="1:16" ht="24">
      <c r="A433" s="270"/>
      <c r="B433" s="270"/>
      <c r="C433" s="21" t="s">
        <v>8</v>
      </c>
      <c r="D433" s="20">
        <f t="shared" si="53"/>
        <v>0</v>
      </c>
      <c r="E433" s="20">
        <v>0</v>
      </c>
      <c r="F433" s="20">
        <v>0</v>
      </c>
      <c r="G433" s="20">
        <v>0</v>
      </c>
      <c r="H433" s="20">
        <v>0</v>
      </c>
      <c r="I433" s="20">
        <v>0</v>
      </c>
      <c r="J433" s="20">
        <v>0</v>
      </c>
      <c r="K433" s="20">
        <v>0</v>
      </c>
      <c r="L433" s="20">
        <v>0</v>
      </c>
      <c r="M433" s="20">
        <v>0</v>
      </c>
      <c r="N433" s="20">
        <v>0</v>
      </c>
      <c r="O433" s="20">
        <v>0</v>
      </c>
      <c r="P433" s="12" t="e">
        <f>L433-#REF!</f>
        <v>#REF!</v>
      </c>
    </row>
    <row r="434" spans="1:16" ht="24">
      <c r="A434" s="270"/>
      <c r="B434" s="270"/>
      <c r="C434" s="21" t="s">
        <v>9</v>
      </c>
      <c r="D434" s="20">
        <f t="shared" si="53"/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20">
        <v>0</v>
      </c>
      <c r="K434" s="20">
        <v>0</v>
      </c>
      <c r="L434" s="20">
        <v>0</v>
      </c>
      <c r="M434" s="20">
        <v>0</v>
      </c>
      <c r="N434" s="20">
        <v>0</v>
      </c>
      <c r="O434" s="20">
        <v>0</v>
      </c>
      <c r="P434" s="12" t="e">
        <f>L434-#REF!</f>
        <v>#REF!</v>
      </c>
    </row>
    <row r="435" spans="1:16" ht="36">
      <c r="A435" s="271"/>
      <c r="B435" s="271"/>
      <c r="C435" s="21" t="s">
        <v>10</v>
      </c>
      <c r="D435" s="20">
        <f t="shared" si="53"/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12" t="e">
        <f>L435-#REF!</f>
        <v>#REF!</v>
      </c>
    </row>
    <row r="436" spans="1:16">
      <c r="A436" s="9"/>
      <c r="B436" s="9"/>
      <c r="C436" s="9"/>
      <c r="D436" s="10"/>
      <c r="E436" s="10"/>
      <c r="F436" s="10"/>
      <c r="G436" s="10"/>
      <c r="H436" s="10"/>
      <c r="I436" s="10"/>
      <c r="J436" s="10"/>
      <c r="K436" s="10"/>
      <c r="L436" s="15"/>
      <c r="M436" s="10"/>
      <c r="N436" s="10"/>
      <c r="O436" s="10"/>
      <c r="P436" s="12" t="e">
        <f>L436-#REF!</f>
        <v>#REF!</v>
      </c>
    </row>
    <row r="437" spans="1:16">
      <c r="A437" s="268" t="s">
        <v>67</v>
      </c>
      <c r="B437" s="266"/>
      <c r="C437" s="9" t="s">
        <v>6</v>
      </c>
      <c r="D437" s="10">
        <f t="shared" si="51"/>
        <v>848205.20000000007</v>
      </c>
      <c r="E437" s="10">
        <f t="shared" ref="E437:O442" si="54">E443+E449+E455</f>
        <v>53175.6</v>
      </c>
      <c r="F437" s="10">
        <f t="shared" si="54"/>
        <v>48209.1</v>
      </c>
      <c r="G437" s="10">
        <f t="shared" si="54"/>
        <v>52359.8</v>
      </c>
      <c r="H437" s="10">
        <f t="shared" si="54"/>
        <v>52877.4</v>
      </c>
      <c r="I437" s="10">
        <f t="shared" si="54"/>
        <v>53525.2</v>
      </c>
      <c r="J437" s="10">
        <f t="shared" si="54"/>
        <v>76495.100000000006</v>
      </c>
      <c r="K437" s="10">
        <f t="shared" si="54"/>
        <v>97401.5</v>
      </c>
      <c r="L437" s="15">
        <f t="shared" si="54"/>
        <v>103376</v>
      </c>
      <c r="M437" s="10">
        <f t="shared" si="54"/>
        <v>103592.9</v>
      </c>
      <c r="N437" s="10">
        <f t="shared" si="54"/>
        <v>103596.3</v>
      </c>
      <c r="O437" s="10">
        <f t="shared" si="54"/>
        <v>103596.3</v>
      </c>
      <c r="P437" s="12" t="e">
        <f>L437-#REF!</f>
        <v>#REF!</v>
      </c>
    </row>
    <row r="438" spans="1:16">
      <c r="A438" s="268"/>
      <c r="B438" s="266"/>
      <c r="C438" s="9" t="s">
        <v>7</v>
      </c>
      <c r="D438" s="10">
        <f t="shared" si="51"/>
        <v>744337.29999999993</v>
      </c>
      <c r="E438" s="10">
        <f t="shared" si="54"/>
        <v>44150.3</v>
      </c>
      <c r="F438" s="10">
        <f t="shared" si="54"/>
        <v>42022</v>
      </c>
      <c r="G438" s="10">
        <f t="shared" si="54"/>
        <v>43393.5</v>
      </c>
      <c r="H438" s="10">
        <f t="shared" si="54"/>
        <v>43187.6</v>
      </c>
      <c r="I438" s="10">
        <f t="shared" si="54"/>
        <v>43859.7</v>
      </c>
      <c r="J438" s="10">
        <f t="shared" si="54"/>
        <v>68432.399999999994</v>
      </c>
      <c r="K438" s="10">
        <f t="shared" si="54"/>
        <v>85668.3</v>
      </c>
      <c r="L438" s="15">
        <f t="shared" si="54"/>
        <v>93408.3</v>
      </c>
      <c r="M438" s="10">
        <f t="shared" si="54"/>
        <v>93402.8</v>
      </c>
      <c r="N438" s="10">
        <f t="shared" si="54"/>
        <v>93406.2</v>
      </c>
      <c r="O438" s="10">
        <f t="shared" si="54"/>
        <v>93406.2</v>
      </c>
      <c r="P438" s="12" t="e">
        <f>L438-#REF!</f>
        <v>#REF!</v>
      </c>
    </row>
    <row r="439" spans="1:16" ht="24">
      <c r="A439" s="268"/>
      <c r="B439" s="266"/>
      <c r="C439" s="9" t="s">
        <v>8</v>
      </c>
      <c r="D439" s="10">
        <f t="shared" si="51"/>
        <v>0</v>
      </c>
      <c r="E439" s="10">
        <f t="shared" si="54"/>
        <v>0</v>
      </c>
      <c r="F439" s="10">
        <f t="shared" si="54"/>
        <v>0</v>
      </c>
      <c r="G439" s="10">
        <f t="shared" si="54"/>
        <v>0</v>
      </c>
      <c r="H439" s="10">
        <f t="shared" si="54"/>
        <v>0</v>
      </c>
      <c r="I439" s="10">
        <f t="shared" si="54"/>
        <v>0</v>
      </c>
      <c r="J439" s="10">
        <f t="shared" si="54"/>
        <v>0</v>
      </c>
      <c r="K439" s="10">
        <f t="shared" si="54"/>
        <v>0</v>
      </c>
      <c r="L439" s="15">
        <f t="shared" si="54"/>
        <v>0</v>
      </c>
      <c r="M439" s="10">
        <f t="shared" si="54"/>
        <v>0</v>
      </c>
      <c r="N439" s="10">
        <f t="shared" si="54"/>
        <v>0</v>
      </c>
      <c r="O439" s="10">
        <f t="shared" si="54"/>
        <v>0</v>
      </c>
      <c r="P439" s="12" t="e">
        <f>L439-#REF!</f>
        <v>#REF!</v>
      </c>
    </row>
    <row r="440" spans="1:16" ht="24">
      <c r="A440" s="268"/>
      <c r="B440" s="266"/>
      <c r="C440" s="9" t="s">
        <v>9</v>
      </c>
      <c r="D440" s="10">
        <f t="shared" si="51"/>
        <v>103867.90000000001</v>
      </c>
      <c r="E440" s="10">
        <f t="shared" si="54"/>
        <v>9025.2999999999993</v>
      </c>
      <c r="F440" s="10">
        <f t="shared" si="54"/>
        <v>6187.1</v>
      </c>
      <c r="G440" s="10">
        <f t="shared" si="54"/>
        <v>8966.2999999999993</v>
      </c>
      <c r="H440" s="10">
        <f t="shared" si="54"/>
        <v>9689.7999999999993</v>
      </c>
      <c r="I440" s="10">
        <f t="shared" si="54"/>
        <v>9665.5</v>
      </c>
      <c r="J440" s="10">
        <f t="shared" si="54"/>
        <v>8062.7</v>
      </c>
      <c r="K440" s="10">
        <f t="shared" si="54"/>
        <v>11733.2</v>
      </c>
      <c r="L440" s="15">
        <f t="shared" si="54"/>
        <v>9967.7000000000007</v>
      </c>
      <c r="M440" s="10">
        <f t="shared" si="54"/>
        <v>10190.1</v>
      </c>
      <c r="N440" s="10">
        <f t="shared" si="54"/>
        <v>10190.1</v>
      </c>
      <c r="O440" s="10">
        <f t="shared" si="54"/>
        <v>10190.1</v>
      </c>
      <c r="P440" s="12" t="e">
        <f>L440-#REF!</f>
        <v>#REF!</v>
      </c>
    </row>
    <row r="441" spans="1:16" ht="36">
      <c r="A441" s="268"/>
      <c r="B441" s="266"/>
      <c r="C441" s="9" t="s">
        <v>10</v>
      </c>
      <c r="D441" s="10">
        <f t="shared" si="51"/>
        <v>0</v>
      </c>
      <c r="E441" s="10">
        <f t="shared" si="54"/>
        <v>0</v>
      </c>
      <c r="F441" s="10">
        <f t="shared" si="54"/>
        <v>0</v>
      </c>
      <c r="G441" s="10">
        <f t="shared" si="54"/>
        <v>0</v>
      </c>
      <c r="H441" s="10">
        <f t="shared" si="54"/>
        <v>0</v>
      </c>
      <c r="I441" s="10">
        <f t="shared" si="54"/>
        <v>0</v>
      </c>
      <c r="J441" s="10">
        <f t="shared" si="54"/>
        <v>0</v>
      </c>
      <c r="K441" s="10">
        <f t="shared" si="54"/>
        <v>0</v>
      </c>
      <c r="L441" s="15">
        <f t="shared" si="54"/>
        <v>0</v>
      </c>
      <c r="M441" s="10">
        <f t="shared" si="54"/>
        <v>0</v>
      </c>
      <c r="N441" s="10">
        <f t="shared" si="54"/>
        <v>0</v>
      </c>
      <c r="O441" s="10">
        <f t="shared" si="54"/>
        <v>0</v>
      </c>
      <c r="P441" s="12" t="e">
        <f>L441-#REF!</f>
        <v>#REF!</v>
      </c>
    </row>
    <row r="442" spans="1:16">
      <c r="A442" s="11"/>
      <c r="B442" s="9"/>
      <c r="C442" s="9"/>
      <c r="D442" s="10">
        <f t="shared" si="51"/>
        <v>0</v>
      </c>
      <c r="E442" s="10">
        <f t="shared" si="54"/>
        <v>0</v>
      </c>
      <c r="F442" s="10">
        <f t="shared" si="54"/>
        <v>0</v>
      </c>
      <c r="G442" s="10">
        <f t="shared" si="54"/>
        <v>0</v>
      </c>
      <c r="H442" s="10">
        <f t="shared" si="54"/>
        <v>0</v>
      </c>
      <c r="I442" s="10">
        <f t="shared" si="54"/>
        <v>0</v>
      </c>
      <c r="J442" s="10">
        <f t="shared" si="54"/>
        <v>0</v>
      </c>
      <c r="K442" s="10">
        <f t="shared" si="54"/>
        <v>0</v>
      </c>
      <c r="L442" s="15">
        <f t="shared" si="54"/>
        <v>0</v>
      </c>
      <c r="M442" s="10">
        <f t="shared" si="54"/>
        <v>0</v>
      </c>
      <c r="N442" s="10">
        <f t="shared" si="54"/>
        <v>0</v>
      </c>
      <c r="O442" s="10">
        <f t="shared" si="54"/>
        <v>0</v>
      </c>
      <c r="P442" s="12" t="e">
        <f>L442-#REF!</f>
        <v>#REF!</v>
      </c>
    </row>
    <row r="443" spans="1:16">
      <c r="A443" s="266" t="s">
        <v>68</v>
      </c>
      <c r="B443" s="266" t="s">
        <v>69</v>
      </c>
      <c r="C443" s="9" t="s">
        <v>6</v>
      </c>
      <c r="D443" s="10">
        <f t="shared" si="51"/>
        <v>848205.20000000007</v>
      </c>
      <c r="E443" s="10">
        <v>53175.6</v>
      </c>
      <c r="F443" s="10">
        <v>48209.1</v>
      </c>
      <c r="G443" s="10">
        <v>52359.8</v>
      </c>
      <c r="H443" s="10">
        <v>52877.4</v>
      </c>
      <c r="I443" s="10">
        <v>53525.2</v>
      </c>
      <c r="J443" s="10">
        <v>76495.100000000006</v>
      </c>
      <c r="K443" s="10">
        <v>97401.5</v>
      </c>
      <c r="L443" s="15">
        <v>103376</v>
      </c>
      <c r="M443" s="10">
        <v>103592.9</v>
      </c>
      <c r="N443" s="10">
        <v>103596.3</v>
      </c>
      <c r="O443" s="10">
        <v>103596.3</v>
      </c>
      <c r="P443" s="12" t="e">
        <f>L443-#REF!</f>
        <v>#REF!</v>
      </c>
    </row>
    <row r="444" spans="1:16">
      <c r="A444" s="266"/>
      <c r="B444" s="266"/>
      <c r="C444" s="9" t="s">
        <v>7</v>
      </c>
      <c r="D444" s="10">
        <f t="shared" si="51"/>
        <v>744337.29999999993</v>
      </c>
      <c r="E444" s="10">
        <v>44150.3</v>
      </c>
      <c r="F444" s="10">
        <v>42022</v>
      </c>
      <c r="G444" s="10">
        <v>43393.5</v>
      </c>
      <c r="H444" s="10">
        <v>43187.6</v>
      </c>
      <c r="I444" s="10">
        <v>43859.7</v>
      </c>
      <c r="J444" s="10">
        <v>68432.399999999994</v>
      </c>
      <c r="K444" s="10">
        <v>85668.3</v>
      </c>
      <c r="L444" s="15">
        <v>93408.3</v>
      </c>
      <c r="M444" s="10">
        <v>93402.8</v>
      </c>
      <c r="N444" s="10">
        <v>93406.2</v>
      </c>
      <c r="O444" s="10">
        <v>93406.2</v>
      </c>
      <c r="P444" s="12" t="e">
        <f>L444-#REF!</f>
        <v>#REF!</v>
      </c>
    </row>
    <row r="445" spans="1:16" ht="24">
      <c r="A445" s="266"/>
      <c r="B445" s="266"/>
      <c r="C445" s="9" t="s">
        <v>8</v>
      </c>
      <c r="D445" s="10">
        <f t="shared" si="51"/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5">
        <v>0</v>
      </c>
      <c r="M445" s="10">
        <v>0</v>
      </c>
      <c r="N445" s="10">
        <v>0</v>
      </c>
      <c r="O445" s="10">
        <v>0</v>
      </c>
      <c r="P445" s="12" t="e">
        <f>L445-#REF!</f>
        <v>#REF!</v>
      </c>
    </row>
    <row r="446" spans="1:16" ht="24">
      <c r="A446" s="266"/>
      <c r="B446" s="266"/>
      <c r="C446" s="9" t="s">
        <v>9</v>
      </c>
      <c r="D446" s="10">
        <f t="shared" si="51"/>
        <v>103867.90000000001</v>
      </c>
      <c r="E446" s="10">
        <v>9025.2999999999993</v>
      </c>
      <c r="F446" s="10">
        <v>6187.1</v>
      </c>
      <c r="G446" s="10">
        <v>8966.2999999999993</v>
      </c>
      <c r="H446" s="10">
        <v>9689.7999999999993</v>
      </c>
      <c r="I446" s="10">
        <v>9665.5</v>
      </c>
      <c r="J446" s="10">
        <v>8062.7</v>
      </c>
      <c r="K446" s="10">
        <v>11733.2</v>
      </c>
      <c r="L446" s="15">
        <v>9967.7000000000007</v>
      </c>
      <c r="M446" s="10">
        <v>10190.1</v>
      </c>
      <c r="N446" s="10">
        <v>10190.1</v>
      </c>
      <c r="O446" s="10">
        <v>10190.1</v>
      </c>
      <c r="P446" s="12" t="e">
        <f>L446-#REF!</f>
        <v>#REF!</v>
      </c>
    </row>
    <row r="447" spans="1:16" ht="36">
      <c r="A447" s="266"/>
      <c r="B447" s="266"/>
      <c r="C447" s="9" t="s">
        <v>10</v>
      </c>
      <c r="D447" s="10">
        <f t="shared" si="51"/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5">
        <v>0</v>
      </c>
      <c r="M447" s="10">
        <v>0</v>
      </c>
      <c r="N447" s="10">
        <v>0</v>
      </c>
      <c r="O447" s="10">
        <v>0</v>
      </c>
      <c r="P447" s="12" t="e">
        <f>L447-#REF!</f>
        <v>#REF!</v>
      </c>
    </row>
    <row r="448" spans="1:16">
      <c r="A448" s="9"/>
      <c r="B448" s="9"/>
      <c r="C448" s="9"/>
      <c r="D448" s="10">
        <f t="shared" si="51"/>
        <v>0</v>
      </c>
      <c r="E448" s="10"/>
      <c r="F448" s="10"/>
      <c r="G448" s="10"/>
      <c r="H448" s="10"/>
      <c r="I448" s="10"/>
      <c r="J448" s="10"/>
      <c r="K448" s="10"/>
      <c r="L448" s="15"/>
      <c r="M448" s="10"/>
      <c r="N448" s="10"/>
      <c r="O448" s="10"/>
      <c r="P448" s="12" t="e">
        <f>L448-#REF!</f>
        <v>#REF!</v>
      </c>
    </row>
    <row r="449" spans="1:16">
      <c r="A449" s="266" t="s">
        <v>70</v>
      </c>
      <c r="B449" s="266" t="s">
        <v>14</v>
      </c>
      <c r="C449" s="9" t="s">
        <v>6</v>
      </c>
      <c r="D449" s="10">
        <f t="shared" si="51"/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5">
        <v>0</v>
      </c>
      <c r="M449" s="10">
        <v>0</v>
      </c>
      <c r="N449" s="10">
        <v>0</v>
      </c>
      <c r="O449" s="10">
        <v>0</v>
      </c>
      <c r="P449" s="12" t="e">
        <f>L449-#REF!</f>
        <v>#REF!</v>
      </c>
    </row>
    <row r="450" spans="1:16">
      <c r="A450" s="266"/>
      <c r="B450" s="266"/>
      <c r="C450" s="9" t="s">
        <v>7</v>
      </c>
      <c r="D450" s="10">
        <f t="shared" si="51"/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5">
        <v>0</v>
      </c>
      <c r="M450" s="10">
        <v>0</v>
      </c>
      <c r="N450" s="10">
        <v>0</v>
      </c>
      <c r="O450" s="10">
        <v>0</v>
      </c>
      <c r="P450" s="12" t="e">
        <f>L450-#REF!</f>
        <v>#REF!</v>
      </c>
    </row>
    <row r="451" spans="1:16" ht="24">
      <c r="A451" s="266"/>
      <c r="B451" s="266"/>
      <c r="C451" s="9" t="s">
        <v>8</v>
      </c>
      <c r="D451" s="10">
        <f t="shared" si="51"/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0</v>
      </c>
      <c r="L451" s="15">
        <v>0</v>
      </c>
      <c r="M451" s="10">
        <v>0</v>
      </c>
      <c r="N451" s="10">
        <v>0</v>
      </c>
      <c r="O451" s="10">
        <v>0</v>
      </c>
      <c r="P451" s="12" t="e">
        <f>L451-#REF!</f>
        <v>#REF!</v>
      </c>
    </row>
    <row r="452" spans="1:16" ht="24">
      <c r="A452" s="266"/>
      <c r="B452" s="266"/>
      <c r="C452" s="9" t="s">
        <v>9</v>
      </c>
      <c r="D452" s="10">
        <f t="shared" si="51"/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5">
        <v>0</v>
      </c>
      <c r="M452" s="10">
        <v>0</v>
      </c>
      <c r="N452" s="10">
        <v>0</v>
      </c>
      <c r="O452" s="10">
        <v>0</v>
      </c>
      <c r="P452" s="12" t="e">
        <f>L452-#REF!</f>
        <v>#REF!</v>
      </c>
    </row>
    <row r="453" spans="1:16" ht="36">
      <c r="A453" s="266"/>
      <c r="B453" s="266"/>
      <c r="C453" s="9" t="s">
        <v>10</v>
      </c>
      <c r="D453" s="10">
        <f t="shared" si="51"/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5">
        <v>0</v>
      </c>
      <c r="M453" s="10">
        <v>0</v>
      </c>
      <c r="N453" s="10">
        <v>0</v>
      </c>
      <c r="O453" s="10">
        <v>0</v>
      </c>
      <c r="P453" s="12" t="e">
        <f>L453-#REF!</f>
        <v>#REF!</v>
      </c>
    </row>
    <row r="454" spans="1:16">
      <c r="A454" s="9"/>
      <c r="B454" s="9"/>
      <c r="C454" s="9"/>
      <c r="D454" s="10">
        <f t="shared" si="51"/>
        <v>0</v>
      </c>
      <c r="E454" s="10"/>
      <c r="F454" s="10"/>
      <c r="G454" s="10"/>
      <c r="H454" s="10"/>
      <c r="I454" s="10"/>
      <c r="J454" s="10"/>
      <c r="K454" s="10"/>
      <c r="L454" s="15"/>
      <c r="M454" s="10"/>
      <c r="N454" s="10"/>
      <c r="O454" s="10"/>
      <c r="P454" s="12" t="e">
        <f>L454-#REF!</f>
        <v>#REF!</v>
      </c>
    </row>
    <row r="455" spans="1:16">
      <c r="A455" s="266" t="s">
        <v>71</v>
      </c>
      <c r="B455" s="266" t="s">
        <v>14</v>
      </c>
      <c r="C455" s="9" t="s">
        <v>6</v>
      </c>
      <c r="D455" s="10">
        <f t="shared" si="51"/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5">
        <v>0</v>
      </c>
      <c r="M455" s="10">
        <v>0</v>
      </c>
      <c r="N455" s="10">
        <v>0</v>
      </c>
      <c r="O455" s="10">
        <v>0</v>
      </c>
      <c r="P455" s="12" t="e">
        <f>L455-#REF!</f>
        <v>#REF!</v>
      </c>
    </row>
    <row r="456" spans="1:16">
      <c r="A456" s="266"/>
      <c r="B456" s="266"/>
      <c r="C456" s="9" t="s">
        <v>7</v>
      </c>
      <c r="D456" s="10">
        <f t="shared" si="51"/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5">
        <v>0</v>
      </c>
      <c r="M456" s="10">
        <v>0</v>
      </c>
      <c r="N456" s="10">
        <v>0</v>
      </c>
      <c r="O456" s="10">
        <v>0</v>
      </c>
      <c r="P456" s="12" t="e">
        <f>L456-#REF!</f>
        <v>#REF!</v>
      </c>
    </row>
    <row r="457" spans="1:16" ht="24">
      <c r="A457" s="266"/>
      <c r="B457" s="266"/>
      <c r="C457" s="9" t="s">
        <v>8</v>
      </c>
      <c r="D457" s="10">
        <f t="shared" si="51"/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5">
        <v>0</v>
      </c>
      <c r="M457" s="10">
        <v>0</v>
      </c>
      <c r="N457" s="10">
        <v>0</v>
      </c>
      <c r="O457" s="10">
        <v>0</v>
      </c>
      <c r="P457" s="12" t="e">
        <f>L457-#REF!</f>
        <v>#REF!</v>
      </c>
    </row>
    <row r="458" spans="1:16" ht="24">
      <c r="A458" s="266"/>
      <c r="B458" s="266"/>
      <c r="C458" s="9" t="s">
        <v>9</v>
      </c>
      <c r="D458" s="10">
        <f t="shared" si="51"/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5">
        <v>0</v>
      </c>
      <c r="M458" s="10">
        <v>0</v>
      </c>
      <c r="N458" s="10">
        <v>0</v>
      </c>
      <c r="O458" s="10">
        <v>0</v>
      </c>
      <c r="P458" s="12" t="e">
        <f>L458-#REF!</f>
        <v>#REF!</v>
      </c>
    </row>
    <row r="459" spans="1:16" ht="36">
      <c r="A459" s="266"/>
      <c r="B459" s="266"/>
      <c r="C459" s="9" t="s">
        <v>10</v>
      </c>
      <c r="D459" s="10">
        <f t="shared" si="51"/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5">
        <v>0</v>
      </c>
      <c r="M459" s="10">
        <v>0</v>
      </c>
      <c r="N459" s="10">
        <v>0</v>
      </c>
      <c r="O459" s="10">
        <v>0</v>
      </c>
      <c r="P459" s="12" t="e">
        <f>L459-#REF!</f>
        <v>#REF!</v>
      </c>
    </row>
    <row r="460" spans="1:16">
      <c r="A460" s="9"/>
      <c r="B460" s="9"/>
      <c r="C460" s="9"/>
      <c r="D460" s="10">
        <f t="shared" si="51"/>
        <v>0</v>
      </c>
      <c r="E460" s="10"/>
      <c r="F460" s="10"/>
      <c r="G460" s="10"/>
      <c r="H460" s="10"/>
      <c r="I460" s="10"/>
      <c r="J460" s="10"/>
      <c r="K460" s="10"/>
      <c r="L460" s="15"/>
      <c r="M460" s="10"/>
      <c r="N460" s="10"/>
      <c r="O460" s="10"/>
      <c r="P460" s="12" t="e">
        <f>L460-#REF!</f>
        <v>#REF!</v>
      </c>
    </row>
    <row r="461" spans="1:16">
      <c r="A461" s="268" t="s">
        <v>72</v>
      </c>
      <c r="B461" s="266" t="s">
        <v>13</v>
      </c>
      <c r="C461" s="9" t="s">
        <v>6</v>
      </c>
      <c r="D461" s="10">
        <f t="shared" si="51"/>
        <v>60093.8</v>
      </c>
      <c r="E461" s="10">
        <f t="shared" ref="E461:O466" si="55">E467+E473+E479+E485</f>
        <v>6693.9</v>
      </c>
      <c r="F461" s="10">
        <f t="shared" si="55"/>
        <v>4666.2</v>
      </c>
      <c r="G461" s="10">
        <f t="shared" si="55"/>
        <v>4420</v>
      </c>
      <c r="H461" s="10">
        <f t="shared" si="55"/>
        <v>5500</v>
      </c>
      <c r="I461" s="10">
        <f t="shared" si="55"/>
        <v>4735.2</v>
      </c>
      <c r="J461" s="10">
        <f t="shared" si="55"/>
        <v>5500</v>
      </c>
      <c r="K461" s="10">
        <f t="shared" si="55"/>
        <v>4638.5</v>
      </c>
      <c r="L461" s="15">
        <f t="shared" si="55"/>
        <v>6450</v>
      </c>
      <c r="M461" s="10">
        <f t="shared" si="55"/>
        <v>5550</v>
      </c>
      <c r="N461" s="10">
        <f t="shared" si="55"/>
        <v>5970</v>
      </c>
      <c r="O461" s="10">
        <f t="shared" si="55"/>
        <v>5970</v>
      </c>
      <c r="P461" s="12" t="e">
        <f>L461-#REF!</f>
        <v>#REF!</v>
      </c>
    </row>
    <row r="462" spans="1:16">
      <c r="A462" s="268"/>
      <c r="B462" s="266"/>
      <c r="C462" s="9" t="s">
        <v>7</v>
      </c>
      <c r="D462" s="10">
        <f t="shared" si="51"/>
        <v>60093.8</v>
      </c>
      <c r="E462" s="10">
        <f t="shared" si="55"/>
        <v>6693.9</v>
      </c>
      <c r="F462" s="10">
        <f t="shared" si="55"/>
        <v>4666.2</v>
      </c>
      <c r="G462" s="10">
        <f t="shared" si="55"/>
        <v>4420</v>
      </c>
      <c r="H462" s="10">
        <f t="shared" si="55"/>
        <v>5500</v>
      </c>
      <c r="I462" s="10">
        <f t="shared" si="55"/>
        <v>4735.2</v>
      </c>
      <c r="J462" s="10">
        <f t="shared" si="55"/>
        <v>5500</v>
      </c>
      <c r="K462" s="10">
        <f t="shared" si="55"/>
        <v>4638.5</v>
      </c>
      <c r="L462" s="15">
        <f t="shared" si="55"/>
        <v>6450</v>
      </c>
      <c r="M462" s="10">
        <f t="shared" si="55"/>
        <v>5550</v>
      </c>
      <c r="N462" s="10">
        <f t="shared" si="55"/>
        <v>5970</v>
      </c>
      <c r="O462" s="10">
        <f t="shared" si="55"/>
        <v>5970</v>
      </c>
      <c r="P462" s="12" t="e">
        <f>L462-#REF!</f>
        <v>#REF!</v>
      </c>
    </row>
    <row r="463" spans="1:16" ht="24">
      <c r="A463" s="268"/>
      <c r="B463" s="266"/>
      <c r="C463" s="9" t="s">
        <v>8</v>
      </c>
      <c r="D463" s="10">
        <f t="shared" si="51"/>
        <v>0</v>
      </c>
      <c r="E463" s="10">
        <f t="shared" si="55"/>
        <v>0</v>
      </c>
      <c r="F463" s="10">
        <f t="shared" si="55"/>
        <v>0</v>
      </c>
      <c r="G463" s="10">
        <f t="shared" si="55"/>
        <v>0</v>
      </c>
      <c r="H463" s="10">
        <f t="shared" si="55"/>
        <v>0</v>
      </c>
      <c r="I463" s="10">
        <f t="shared" si="55"/>
        <v>0</v>
      </c>
      <c r="J463" s="10">
        <f t="shared" si="55"/>
        <v>0</v>
      </c>
      <c r="K463" s="10">
        <f t="shared" si="55"/>
        <v>0</v>
      </c>
      <c r="L463" s="15">
        <f t="shared" si="55"/>
        <v>0</v>
      </c>
      <c r="M463" s="10">
        <f t="shared" si="55"/>
        <v>0</v>
      </c>
      <c r="N463" s="10">
        <f t="shared" si="55"/>
        <v>0</v>
      </c>
      <c r="O463" s="10">
        <f t="shared" si="55"/>
        <v>0</v>
      </c>
      <c r="P463" s="12" t="e">
        <f>L463-#REF!</f>
        <v>#REF!</v>
      </c>
    </row>
    <row r="464" spans="1:16" ht="24">
      <c r="A464" s="268"/>
      <c r="B464" s="266"/>
      <c r="C464" s="9" t="s">
        <v>9</v>
      </c>
      <c r="D464" s="10">
        <f t="shared" si="51"/>
        <v>0</v>
      </c>
      <c r="E464" s="10">
        <f t="shared" si="55"/>
        <v>0</v>
      </c>
      <c r="F464" s="10">
        <f t="shared" si="55"/>
        <v>0</v>
      </c>
      <c r="G464" s="10">
        <f t="shared" si="55"/>
        <v>0</v>
      </c>
      <c r="H464" s="10">
        <f t="shared" si="55"/>
        <v>0</v>
      </c>
      <c r="I464" s="10">
        <f t="shared" si="55"/>
        <v>0</v>
      </c>
      <c r="J464" s="10">
        <f t="shared" si="55"/>
        <v>0</v>
      </c>
      <c r="K464" s="10">
        <f t="shared" si="55"/>
        <v>0</v>
      </c>
      <c r="L464" s="15">
        <f t="shared" si="55"/>
        <v>0</v>
      </c>
      <c r="M464" s="10">
        <f t="shared" si="55"/>
        <v>0</v>
      </c>
      <c r="N464" s="10">
        <f t="shared" si="55"/>
        <v>0</v>
      </c>
      <c r="O464" s="10">
        <f t="shared" si="55"/>
        <v>0</v>
      </c>
      <c r="P464" s="12" t="e">
        <f>L464-#REF!</f>
        <v>#REF!</v>
      </c>
    </row>
    <row r="465" spans="1:16" ht="36">
      <c r="A465" s="268"/>
      <c r="B465" s="266"/>
      <c r="C465" s="9" t="s">
        <v>10</v>
      </c>
      <c r="D465" s="10">
        <f t="shared" si="51"/>
        <v>0</v>
      </c>
      <c r="E465" s="10">
        <f t="shared" si="55"/>
        <v>0</v>
      </c>
      <c r="F465" s="10">
        <f t="shared" si="55"/>
        <v>0</v>
      </c>
      <c r="G465" s="10">
        <f t="shared" si="55"/>
        <v>0</v>
      </c>
      <c r="H465" s="10">
        <f t="shared" si="55"/>
        <v>0</v>
      </c>
      <c r="I465" s="10">
        <f t="shared" si="55"/>
        <v>0</v>
      </c>
      <c r="J465" s="10">
        <f t="shared" si="55"/>
        <v>0</v>
      </c>
      <c r="K465" s="10">
        <f t="shared" si="55"/>
        <v>0</v>
      </c>
      <c r="L465" s="15">
        <f t="shared" si="55"/>
        <v>0</v>
      </c>
      <c r="M465" s="10">
        <f t="shared" si="55"/>
        <v>0</v>
      </c>
      <c r="N465" s="10">
        <f t="shared" si="55"/>
        <v>0</v>
      </c>
      <c r="O465" s="10">
        <f t="shared" si="55"/>
        <v>0</v>
      </c>
      <c r="P465" s="12" t="e">
        <f>L465-#REF!</f>
        <v>#REF!</v>
      </c>
    </row>
    <row r="466" spans="1:16">
      <c r="A466" s="11"/>
      <c r="B466" s="9"/>
      <c r="C466" s="9"/>
      <c r="D466" s="10">
        <f t="shared" si="51"/>
        <v>0</v>
      </c>
      <c r="E466" s="10">
        <f t="shared" si="55"/>
        <v>0</v>
      </c>
      <c r="F466" s="10">
        <f t="shared" si="55"/>
        <v>0</v>
      </c>
      <c r="G466" s="10">
        <f t="shared" si="55"/>
        <v>0</v>
      </c>
      <c r="H466" s="10">
        <f t="shared" si="55"/>
        <v>0</v>
      </c>
      <c r="I466" s="10">
        <f t="shared" si="55"/>
        <v>0</v>
      </c>
      <c r="J466" s="10">
        <f t="shared" si="55"/>
        <v>0</v>
      </c>
      <c r="K466" s="10">
        <f t="shared" si="55"/>
        <v>0</v>
      </c>
      <c r="L466" s="15">
        <f t="shared" si="55"/>
        <v>0</v>
      </c>
      <c r="M466" s="10">
        <f t="shared" si="55"/>
        <v>0</v>
      </c>
      <c r="N466" s="10">
        <f t="shared" si="55"/>
        <v>0</v>
      </c>
      <c r="O466" s="10">
        <f t="shared" si="55"/>
        <v>0</v>
      </c>
      <c r="P466" s="12" t="e">
        <f>L466-#REF!</f>
        <v>#REF!</v>
      </c>
    </row>
    <row r="467" spans="1:16">
      <c r="A467" s="266" t="s">
        <v>73</v>
      </c>
      <c r="B467" s="266" t="s">
        <v>13</v>
      </c>
      <c r="C467" s="9" t="s">
        <v>6</v>
      </c>
      <c r="D467" s="10">
        <f t="shared" si="51"/>
        <v>69.5</v>
      </c>
      <c r="E467" s="10">
        <v>49.5</v>
      </c>
      <c r="F467" s="10">
        <v>20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5">
        <v>0</v>
      </c>
      <c r="M467" s="10">
        <v>0</v>
      </c>
      <c r="N467" s="10">
        <v>0</v>
      </c>
      <c r="O467" s="10">
        <v>0</v>
      </c>
      <c r="P467" s="12" t="e">
        <f>L467-#REF!</f>
        <v>#REF!</v>
      </c>
    </row>
    <row r="468" spans="1:16">
      <c r="A468" s="266"/>
      <c r="B468" s="266"/>
      <c r="C468" s="9" t="s">
        <v>7</v>
      </c>
      <c r="D468" s="10">
        <f t="shared" si="51"/>
        <v>69.5</v>
      </c>
      <c r="E468" s="10">
        <v>49.5</v>
      </c>
      <c r="F468" s="10">
        <v>20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5">
        <v>0</v>
      </c>
      <c r="M468" s="10">
        <v>0</v>
      </c>
      <c r="N468" s="10">
        <v>0</v>
      </c>
      <c r="O468" s="10">
        <v>0</v>
      </c>
      <c r="P468" s="12" t="e">
        <f>L468-#REF!</f>
        <v>#REF!</v>
      </c>
    </row>
    <row r="469" spans="1:16" ht="24">
      <c r="A469" s="266"/>
      <c r="B469" s="266"/>
      <c r="C469" s="9" t="s">
        <v>8</v>
      </c>
      <c r="D469" s="10">
        <f t="shared" si="51"/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5">
        <v>0</v>
      </c>
      <c r="M469" s="10">
        <v>0</v>
      </c>
      <c r="N469" s="10">
        <v>0</v>
      </c>
      <c r="O469" s="10">
        <v>0</v>
      </c>
      <c r="P469" s="12" t="e">
        <f>L469-#REF!</f>
        <v>#REF!</v>
      </c>
    </row>
    <row r="470" spans="1:16" ht="24">
      <c r="A470" s="266"/>
      <c r="B470" s="266"/>
      <c r="C470" s="9" t="s">
        <v>9</v>
      </c>
      <c r="D470" s="10">
        <f t="shared" si="51"/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5">
        <v>0</v>
      </c>
      <c r="M470" s="10">
        <v>0</v>
      </c>
      <c r="N470" s="10">
        <v>0</v>
      </c>
      <c r="O470" s="10">
        <v>0</v>
      </c>
      <c r="P470" s="12" t="e">
        <f>L470-#REF!</f>
        <v>#REF!</v>
      </c>
    </row>
    <row r="471" spans="1:16" ht="36">
      <c r="A471" s="266"/>
      <c r="B471" s="266"/>
      <c r="C471" s="9" t="s">
        <v>10</v>
      </c>
      <c r="D471" s="10">
        <f t="shared" si="51"/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5">
        <v>0</v>
      </c>
      <c r="M471" s="10">
        <v>0</v>
      </c>
      <c r="N471" s="10">
        <v>0</v>
      </c>
      <c r="O471" s="10">
        <v>0</v>
      </c>
      <c r="P471" s="12" t="e">
        <f>L471-#REF!</f>
        <v>#REF!</v>
      </c>
    </row>
    <row r="472" spans="1:16">
      <c r="A472" s="9"/>
      <c r="B472" s="9"/>
      <c r="C472" s="9"/>
      <c r="D472" s="10">
        <f t="shared" si="51"/>
        <v>0</v>
      </c>
      <c r="E472" s="10"/>
      <c r="F472" s="10"/>
      <c r="G472" s="10"/>
      <c r="H472" s="10"/>
      <c r="I472" s="10"/>
      <c r="J472" s="10"/>
      <c r="K472" s="10"/>
      <c r="L472" s="15"/>
      <c r="M472" s="10"/>
      <c r="N472" s="10"/>
      <c r="O472" s="10"/>
      <c r="P472" s="12" t="e">
        <f>L472-#REF!</f>
        <v>#REF!</v>
      </c>
    </row>
    <row r="473" spans="1:16">
      <c r="A473" s="266" t="s">
        <v>74</v>
      </c>
      <c r="B473" s="266" t="s">
        <v>13</v>
      </c>
      <c r="C473" s="9" t="s">
        <v>6</v>
      </c>
      <c r="D473" s="10">
        <f t="shared" si="51"/>
        <v>17586.099999999999</v>
      </c>
      <c r="E473" s="10">
        <v>2344.4</v>
      </c>
      <c r="F473" s="10">
        <v>746.2</v>
      </c>
      <c r="G473" s="10">
        <v>904</v>
      </c>
      <c r="H473" s="10">
        <v>1984</v>
      </c>
      <c r="I473" s="10">
        <v>1484</v>
      </c>
      <c r="J473" s="10">
        <v>1984</v>
      </c>
      <c r="K473" s="10">
        <v>603.5</v>
      </c>
      <c r="L473" s="15">
        <v>1884</v>
      </c>
      <c r="M473" s="10">
        <v>1884</v>
      </c>
      <c r="N473" s="10">
        <v>1884</v>
      </c>
      <c r="O473" s="10">
        <v>1884</v>
      </c>
      <c r="P473" s="12" t="e">
        <f>L473-#REF!</f>
        <v>#REF!</v>
      </c>
    </row>
    <row r="474" spans="1:16">
      <c r="A474" s="266"/>
      <c r="B474" s="266"/>
      <c r="C474" s="9" t="s">
        <v>7</v>
      </c>
      <c r="D474" s="10">
        <f t="shared" si="51"/>
        <v>17586.099999999999</v>
      </c>
      <c r="E474" s="10">
        <v>2344.4</v>
      </c>
      <c r="F474" s="10">
        <v>746.2</v>
      </c>
      <c r="G474" s="10">
        <v>904</v>
      </c>
      <c r="H474" s="10">
        <v>1984</v>
      </c>
      <c r="I474" s="10">
        <v>1484</v>
      </c>
      <c r="J474" s="10">
        <v>1984</v>
      </c>
      <c r="K474" s="10">
        <v>603.5</v>
      </c>
      <c r="L474" s="15">
        <v>1884</v>
      </c>
      <c r="M474" s="10">
        <v>1884</v>
      </c>
      <c r="N474" s="10">
        <v>1884</v>
      </c>
      <c r="O474" s="10">
        <v>1884</v>
      </c>
      <c r="P474" s="12" t="e">
        <f>L474-#REF!</f>
        <v>#REF!</v>
      </c>
    </row>
    <row r="475" spans="1:16" ht="24">
      <c r="A475" s="266"/>
      <c r="B475" s="266"/>
      <c r="C475" s="9" t="s">
        <v>8</v>
      </c>
      <c r="D475" s="10">
        <f t="shared" si="51"/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5">
        <v>0</v>
      </c>
      <c r="M475" s="10">
        <v>0</v>
      </c>
      <c r="N475" s="10">
        <v>0</v>
      </c>
      <c r="O475" s="10">
        <v>0</v>
      </c>
      <c r="P475" s="12" t="e">
        <f>L475-#REF!</f>
        <v>#REF!</v>
      </c>
    </row>
    <row r="476" spans="1:16" ht="24">
      <c r="A476" s="266"/>
      <c r="B476" s="266"/>
      <c r="C476" s="9" t="s">
        <v>9</v>
      </c>
      <c r="D476" s="10">
        <f t="shared" si="51"/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5">
        <v>0</v>
      </c>
      <c r="M476" s="10">
        <v>0</v>
      </c>
      <c r="N476" s="10">
        <v>0</v>
      </c>
      <c r="O476" s="10">
        <v>0</v>
      </c>
      <c r="P476" s="12" t="e">
        <f>L476-#REF!</f>
        <v>#REF!</v>
      </c>
    </row>
    <row r="477" spans="1:16" ht="36">
      <c r="A477" s="266"/>
      <c r="B477" s="266"/>
      <c r="C477" s="9" t="s">
        <v>10</v>
      </c>
      <c r="D477" s="10">
        <f t="shared" si="51"/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5">
        <v>0</v>
      </c>
      <c r="M477" s="10">
        <v>0</v>
      </c>
      <c r="N477" s="10">
        <v>0</v>
      </c>
      <c r="O477" s="10">
        <v>0</v>
      </c>
      <c r="P477" s="12" t="e">
        <f>L477-#REF!</f>
        <v>#REF!</v>
      </c>
    </row>
    <row r="478" spans="1:16">
      <c r="A478" s="9"/>
      <c r="B478" s="9"/>
      <c r="C478" s="9"/>
      <c r="D478" s="10">
        <f t="shared" si="51"/>
        <v>0</v>
      </c>
      <c r="E478" s="10"/>
      <c r="F478" s="10"/>
      <c r="G478" s="10"/>
      <c r="H478" s="10"/>
      <c r="I478" s="10"/>
      <c r="J478" s="10"/>
      <c r="K478" s="10"/>
      <c r="L478" s="15"/>
      <c r="M478" s="10"/>
      <c r="N478" s="10"/>
      <c r="O478" s="10"/>
      <c r="P478" s="12" t="e">
        <f>L478-#REF!</f>
        <v>#REF!</v>
      </c>
    </row>
    <row r="479" spans="1:16">
      <c r="A479" s="266" t="s">
        <v>75</v>
      </c>
      <c r="B479" s="266" t="s">
        <v>13</v>
      </c>
      <c r="C479" s="9" t="s">
        <v>6</v>
      </c>
      <c r="D479" s="10">
        <f t="shared" si="51"/>
        <v>42038.2</v>
      </c>
      <c r="E479" s="10">
        <v>3900</v>
      </c>
      <c r="F479" s="10">
        <v>3900</v>
      </c>
      <c r="G479" s="10">
        <v>3516</v>
      </c>
      <c r="H479" s="10">
        <v>3516</v>
      </c>
      <c r="I479" s="10">
        <v>3251.2</v>
      </c>
      <c r="J479" s="10">
        <v>3516</v>
      </c>
      <c r="K479" s="10">
        <v>4035</v>
      </c>
      <c r="L479" s="15">
        <v>4566</v>
      </c>
      <c r="M479" s="10">
        <v>3666</v>
      </c>
      <c r="N479" s="10">
        <v>4086</v>
      </c>
      <c r="O479" s="10">
        <v>4086</v>
      </c>
      <c r="P479" s="12" t="e">
        <f>L479-#REF!</f>
        <v>#REF!</v>
      </c>
    </row>
    <row r="480" spans="1:16">
      <c r="A480" s="266"/>
      <c r="B480" s="266"/>
      <c r="C480" s="9" t="s">
        <v>7</v>
      </c>
      <c r="D480" s="10">
        <f t="shared" si="51"/>
        <v>42038.2</v>
      </c>
      <c r="E480" s="10">
        <v>3900</v>
      </c>
      <c r="F480" s="10">
        <v>3900</v>
      </c>
      <c r="G480" s="10">
        <v>3516</v>
      </c>
      <c r="H480" s="10">
        <v>3516</v>
      </c>
      <c r="I480" s="10">
        <v>3251.2</v>
      </c>
      <c r="J480" s="10">
        <v>3516</v>
      </c>
      <c r="K480" s="10">
        <v>4035</v>
      </c>
      <c r="L480" s="15">
        <v>4566</v>
      </c>
      <c r="M480" s="10">
        <v>3666</v>
      </c>
      <c r="N480" s="10">
        <v>4086</v>
      </c>
      <c r="O480" s="10">
        <v>4086</v>
      </c>
      <c r="P480" s="12" t="e">
        <f>L480-#REF!</f>
        <v>#REF!</v>
      </c>
    </row>
    <row r="481" spans="1:17" ht="24">
      <c r="A481" s="266"/>
      <c r="B481" s="266"/>
      <c r="C481" s="9" t="s">
        <v>8</v>
      </c>
      <c r="D481" s="10">
        <f t="shared" si="51"/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5">
        <v>0</v>
      </c>
      <c r="M481" s="10">
        <v>0</v>
      </c>
      <c r="N481" s="10">
        <v>0</v>
      </c>
      <c r="O481" s="10">
        <v>0</v>
      </c>
      <c r="P481" s="12" t="e">
        <f>L481-#REF!</f>
        <v>#REF!</v>
      </c>
    </row>
    <row r="482" spans="1:17" ht="24">
      <c r="A482" s="266"/>
      <c r="B482" s="266"/>
      <c r="C482" s="9" t="s">
        <v>9</v>
      </c>
      <c r="D482" s="10">
        <f t="shared" si="51"/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5">
        <v>0</v>
      </c>
      <c r="M482" s="10">
        <v>0</v>
      </c>
      <c r="N482" s="10">
        <v>0</v>
      </c>
      <c r="O482" s="10">
        <v>0</v>
      </c>
      <c r="P482" s="12" t="e">
        <f>L482-#REF!</f>
        <v>#REF!</v>
      </c>
    </row>
    <row r="483" spans="1:17" ht="36">
      <c r="A483" s="266"/>
      <c r="B483" s="266"/>
      <c r="C483" s="9" t="s">
        <v>10</v>
      </c>
      <c r="D483" s="10">
        <f t="shared" si="51"/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5">
        <v>0</v>
      </c>
      <c r="M483" s="10">
        <v>0</v>
      </c>
      <c r="N483" s="10">
        <v>0</v>
      </c>
      <c r="O483" s="10">
        <v>0</v>
      </c>
      <c r="P483" s="12" t="e">
        <f>L483-#REF!</f>
        <v>#REF!</v>
      </c>
    </row>
    <row r="484" spans="1:17">
      <c r="A484" s="9"/>
      <c r="B484" s="9"/>
      <c r="C484" s="9"/>
      <c r="D484" s="10">
        <f t="shared" si="51"/>
        <v>0</v>
      </c>
      <c r="E484" s="10"/>
      <c r="F484" s="10"/>
      <c r="G484" s="10"/>
      <c r="H484" s="10"/>
      <c r="I484" s="10"/>
      <c r="J484" s="10"/>
      <c r="K484" s="10"/>
      <c r="L484" s="15"/>
      <c r="M484" s="10"/>
      <c r="N484" s="10"/>
      <c r="O484" s="10"/>
      <c r="P484" s="12" t="e">
        <f>L484-#REF!</f>
        <v>#REF!</v>
      </c>
    </row>
    <row r="485" spans="1:17">
      <c r="A485" s="266" t="s">
        <v>76</v>
      </c>
      <c r="B485" s="266" t="s">
        <v>13</v>
      </c>
      <c r="C485" s="9" t="s">
        <v>6</v>
      </c>
      <c r="D485" s="10">
        <f t="shared" si="51"/>
        <v>400</v>
      </c>
      <c r="E485" s="10">
        <v>400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5">
        <v>0</v>
      </c>
      <c r="M485" s="10">
        <v>0</v>
      </c>
      <c r="N485" s="10">
        <v>0</v>
      </c>
      <c r="O485" s="10">
        <v>0</v>
      </c>
      <c r="P485" s="12" t="e">
        <f>L485-#REF!</f>
        <v>#REF!</v>
      </c>
    </row>
    <row r="486" spans="1:17">
      <c r="A486" s="266"/>
      <c r="B486" s="266"/>
      <c r="C486" s="9" t="s">
        <v>7</v>
      </c>
      <c r="D486" s="10">
        <f t="shared" si="51"/>
        <v>400</v>
      </c>
      <c r="E486" s="10">
        <v>400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5">
        <v>0</v>
      </c>
      <c r="M486" s="10">
        <v>0</v>
      </c>
      <c r="N486" s="10">
        <v>0</v>
      </c>
      <c r="O486" s="10">
        <v>0</v>
      </c>
      <c r="P486" s="12" t="e">
        <f>L486-#REF!</f>
        <v>#REF!</v>
      </c>
    </row>
    <row r="487" spans="1:17" ht="24">
      <c r="A487" s="266"/>
      <c r="B487" s="266"/>
      <c r="C487" s="9" t="s">
        <v>8</v>
      </c>
      <c r="D487" s="10">
        <f t="shared" si="51"/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0</v>
      </c>
      <c r="L487" s="15">
        <v>0</v>
      </c>
      <c r="M487" s="10">
        <v>0</v>
      </c>
      <c r="N487" s="10">
        <v>0</v>
      </c>
      <c r="O487" s="10">
        <v>0</v>
      </c>
      <c r="P487" s="12" t="e">
        <f>L487-#REF!</f>
        <v>#REF!</v>
      </c>
    </row>
    <row r="488" spans="1:17" ht="24">
      <c r="A488" s="266"/>
      <c r="B488" s="266"/>
      <c r="C488" s="9" t="s">
        <v>9</v>
      </c>
      <c r="D488" s="10">
        <f t="shared" si="51"/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5">
        <v>0</v>
      </c>
      <c r="M488" s="10">
        <v>0</v>
      </c>
      <c r="N488" s="10">
        <v>0</v>
      </c>
      <c r="O488" s="10">
        <v>0</v>
      </c>
      <c r="P488" s="12" t="e">
        <f>L488-#REF!</f>
        <v>#REF!</v>
      </c>
    </row>
    <row r="489" spans="1:17" ht="36">
      <c r="A489" s="266"/>
      <c r="B489" s="266"/>
      <c r="C489" s="9" t="s">
        <v>10</v>
      </c>
      <c r="D489" s="10">
        <f t="shared" ref="D489:D496" si="56">SUM(E489:O489)</f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5">
        <v>0</v>
      </c>
      <c r="M489" s="10">
        <v>0</v>
      </c>
      <c r="N489" s="10">
        <v>0</v>
      </c>
      <c r="O489" s="10">
        <v>0</v>
      </c>
      <c r="P489" s="12" t="e">
        <f>L489-#REF!</f>
        <v>#REF!</v>
      </c>
    </row>
    <row r="490" spans="1:17">
      <c r="A490" s="9"/>
      <c r="B490" s="9"/>
      <c r="C490" s="9"/>
      <c r="D490" s="10">
        <f t="shared" si="56"/>
        <v>0</v>
      </c>
      <c r="E490" s="10"/>
      <c r="F490" s="10"/>
      <c r="G490" s="10"/>
      <c r="H490" s="10"/>
      <c r="I490" s="10"/>
      <c r="J490" s="10"/>
      <c r="K490" s="10"/>
      <c r="L490" s="15"/>
      <c r="M490" s="10"/>
      <c r="N490" s="10"/>
      <c r="O490" s="10"/>
      <c r="P490" s="12" t="e">
        <f>L490-#REF!</f>
        <v>#REF!</v>
      </c>
    </row>
    <row r="491" spans="1:17">
      <c r="A491" s="268" t="s">
        <v>77</v>
      </c>
      <c r="B491" s="266"/>
      <c r="C491" s="9" t="s">
        <v>6</v>
      </c>
      <c r="D491" s="10">
        <f t="shared" si="56"/>
        <v>5631421.4999999991</v>
      </c>
      <c r="E491" s="10">
        <f t="shared" ref="E491:O496" si="57">E498+E504+E510+E517</f>
        <v>401454.5</v>
      </c>
      <c r="F491" s="10">
        <f t="shared" si="57"/>
        <v>324414.59999999998</v>
      </c>
      <c r="G491" s="10">
        <f t="shared" si="57"/>
        <v>14576</v>
      </c>
      <c r="H491" s="10">
        <f t="shared" si="57"/>
        <v>491108.30000000005</v>
      </c>
      <c r="I491" s="10">
        <f t="shared" si="57"/>
        <v>438026</v>
      </c>
      <c r="J491" s="10">
        <f t="shared" si="57"/>
        <v>693752.09999999986</v>
      </c>
      <c r="K491" s="10">
        <f t="shared" si="57"/>
        <v>621024.6</v>
      </c>
      <c r="L491" s="15">
        <f>L498+L504+L510+L517</f>
        <v>1158441.7000000002</v>
      </c>
      <c r="M491" s="10">
        <f t="shared" si="57"/>
        <v>1175036.2999999998</v>
      </c>
      <c r="N491" s="10">
        <f t="shared" si="57"/>
        <v>269742.09999999998</v>
      </c>
      <c r="O491" s="10">
        <f t="shared" si="57"/>
        <v>43845.3</v>
      </c>
      <c r="P491" s="12" t="e">
        <f>L491-#REF!</f>
        <v>#REF!</v>
      </c>
      <c r="Q491" s="1">
        <v>1158441.7</v>
      </c>
    </row>
    <row r="492" spans="1:17">
      <c r="A492" s="268"/>
      <c r="B492" s="266"/>
      <c r="C492" s="9" t="s">
        <v>7</v>
      </c>
      <c r="D492" s="10">
        <f t="shared" si="56"/>
        <v>1830486.5</v>
      </c>
      <c r="E492" s="10">
        <f t="shared" si="57"/>
        <v>83454.5</v>
      </c>
      <c r="F492" s="10">
        <f t="shared" si="57"/>
        <v>59731.5</v>
      </c>
      <c r="G492" s="10">
        <f t="shared" si="57"/>
        <v>14576</v>
      </c>
      <c r="H492" s="10">
        <f t="shared" si="57"/>
        <v>249913.40000000002</v>
      </c>
      <c r="I492" s="10">
        <f t="shared" si="57"/>
        <v>144527</v>
      </c>
      <c r="J492" s="10">
        <f t="shared" si="57"/>
        <v>381108.9</v>
      </c>
      <c r="K492" s="10">
        <f t="shared" si="57"/>
        <v>104914.69999999998</v>
      </c>
      <c r="L492" s="15">
        <f t="shared" si="57"/>
        <v>446018.5</v>
      </c>
      <c r="M492" s="10">
        <f t="shared" si="57"/>
        <v>233702.7</v>
      </c>
      <c r="N492" s="10">
        <f t="shared" si="57"/>
        <v>68694</v>
      </c>
      <c r="O492" s="10">
        <f t="shared" si="57"/>
        <v>43845.3</v>
      </c>
      <c r="P492" s="12" t="e">
        <f>L492-#REF!</f>
        <v>#REF!</v>
      </c>
    </row>
    <row r="493" spans="1:17" ht="24">
      <c r="A493" s="268"/>
      <c r="B493" s="266"/>
      <c r="C493" s="9" t="s">
        <v>8</v>
      </c>
      <c r="D493" s="10">
        <f t="shared" si="56"/>
        <v>3420027.4000000004</v>
      </c>
      <c r="E493" s="10">
        <f t="shared" si="57"/>
        <v>318000</v>
      </c>
      <c r="F493" s="10">
        <f t="shared" si="57"/>
        <v>264683.09999999998</v>
      </c>
      <c r="G493" s="10">
        <f t="shared" si="57"/>
        <v>0</v>
      </c>
      <c r="H493" s="10">
        <f t="shared" si="57"/>
        <v>41194.9</v>
      </c>
      <c r="I493" s="10">
        <f t="shared" si="57"/>
        <v>175118.7</v>
      </c>
      <c r="J493" s="10">
        <f t="shared" si="57"/>
        <v>250115.9</v>
      </c>
      <c r="K493" s="10">
        <f t="shared" si="57"/>
        <v>516109.9</v>
      </c>
      <c r="L493" s="15">
        <f t="shared" si="57"/>
        <v>712423.2</v>
      </c>
      <c r="M493" s="10">
        <f t="shared" si="57"/>
        <v>941333.6</v>
      </c>
      <c r="N493" s="10">
        <f t="shared" si="57"/>
        <v>201048.09999999998</v>
      </c>
      <c r="O493" s="10">
        <f t="shared" si="57"/>
        <v>0</v>
      </c>
      <c r="P493" s="12" t="e">
        <f>L493-#REF!</f>
        <v>#REF!</v>
      </c>
    </row>
    <row r="494" spans="1:17" ht="24">
      <c r="A494" s="268"/>
      <c r="B494" s="266"/>
      <c r="C494" s="9" t="s">
        <v>9</v>
      </c>
      <c r="D494" s="10">
        <f t="shared" si="56"/>
        <v>0</v>
      </c>
      <c r="E494" s="10">
        <f t="shared" si="57"/>
        <v>0</v>
      </c>
      <c r="F494" s="10">
        <f t="shared" si="57"/>
        <v>0</v>
      </c>
      <c r="G494" s="10">
        <f t="shared" si="57"/>
        <v>0</v>
      </c>
      <c r="H494" s="10">
        <f t="shared" si="57"/>
        <v>0</v>
      </c>
      <c r="I494" s="10">
        <f t="shared" si="57"/>
        <v>0</v>
      </c>
      <c r="J494" s="10">
        <f t="shared" si="57"/>
        <v>0</v>
      </c>
      <c r="K494" s="10">
        <f t="shared" si="57"/>
        <v>0</v>
      </c>
      <c r="L494" s="15">
        <f t="shared" si="57"/>
        <v>0</v>
      </c>
      <c r="M494" s="10">
        <f t="shared" si="57"/>
        <v>0</v>
      </c>
      <c r="N494" s="10">
        <f t="shared" si="57"/>
        <v>0</v>
      </c>
      <c r="O494" s="10">
        <f t="shared" si="57"/>
        <v>0</v>
      </c>
      <c r="P494" s="12" t="e">
        <f>L494-#REF!</f>
        <v>#REF!</v>
      </c>
    </row>
    <row r="495" spans="1:17" ht="36">
      <c r="A495" s="268"/>
      <c r="B495" s="266"/>
      <c r="C495" s="9" t="s">
        <v>10</v>
      </c>
      <c r="D495" s="10">
        <f t="shared" si="56"/>
        <v>118380.3</v>
      </c>
      <c r="E495" s="10">
        <f t="shared" si="57"/>
        <v>0</v>
      </c>
      <c r="F495" s="10">
        <f t="shared" si="57"/>
        <v>0</v>
      </c>
      <c r="G495" s="10">
        <f t="shared" si="57"/>
        <v>0</v>
      </c>
      <c r="H495" s="10">
        <f t="shared" si="57"/>
        <v>0</v>
      </c>
      <c r="I495" s="10">
        <f t="shared" si="57"/>
        <v>118380.3</v>
      </c>
      <c r="J495" s="10">
        <f t="shared" si="57"/>
        <v>0</v>
      </c>
      <c r="K495" s="10">
        <f t="shared" si="57"/>
        <v>0</v>
      </c>
      <c r="L495" s="15">
        <f t="shared" si="57"/>
        <v>0</v>
      </c>
      <c r="M495" s="10">
        <f t="shared" si="57"/>
        <v>0</v>
      </c>
      <c r="N495" s="10">
        <f t="shared" si="57"/>
        <v>0</v>
      </c>
      <c r="O495" s="10">
        <f t="shared" si="57"/>
        <v>0</v>
      </c>
      <c r="P495" s="12" t="e">
        <f>L495-#REF!</f>
        <v>#REF!</v>
      </c>
    </row>
    <row r="496" spans="1:17" ht="72">
      <c r="A496" s="268"/>
      <c r="B496" s="266"/>
      <c r="C496" s="9" t="s">
        <v>11</v>
      </c>
      <c r="D496" s="10">
        <f t="shared" si="56"/>
        <v>262527.3</v>
      </c>
      <c r="E496" s="10">
        <f t="shared" si="57"/>
        <v>0</v>
      </c>
      <c r="F496" s="10">
        <f t="shared" si="57"/>
        <v>0</v>
      </c>
      <c r="G496" s="10">
        <f t="shared" si="57"/>
        <v>0</v>
      </c>
      <c r="H496" s="10">
        <f t="shared" si="57"/>
        <v>200000</v>
      </c>
      <c r="I496" s="10">
        <f t="shared" si="57"/>
        <v>0</v>
      </c>
      <c r="J496" s="10">
        <f t="shared" si="57"/>
        <v>62527.3</v>
      </c>
      <c r="K496" s="10">
        <f t="shared" si="57"/>
        <v>0</v>
      </c>
      <c r="L496" s="15">
        <f t="shared" si="57"/>
        <v>0</v>
      </c>
      <c r="M496" s="10">
        <f t="shared" si="57"/>
        <v>0</v>
      </c>
      <c r="N496" s="10">
        <f t="shared" si="57"/>
        <v>0</v>
      </c>
      <c r="O496" s="10">
        <f t="shared" si="57"/>
        <v>0</v>
      </c>
      <c r="P496" s="12" t="e">
        <f>L496-#REF!</f>
        <v>#REF!</v>
      </c>
    </row>
    <row r="497" spans="1:16">
      <c r="A497" s="268"/>
      <c r="B497" s="266" t="s">
        <v>12</v>
      </c>
      <c r="C497" s="266"/>
      <c r="D497" s="266"/>
      <c r="E497" s="266"/>
      <c r="F497" s="266"/>
      <c r="G497" s="266"/>
      <c r="H497" s="266"/>
      <c r="I497" s="266"/>
      <c r="J497" s="266"/>
      <c r="K497" s="266"/>
      <c r="L497" s="266"/>
      <c r="M497" s="266"/>
      <c r="N497" s="9"/>
      <c r="O497" s="9"/>
      <c r="P497" s="12" t="e">
        <f>L497-#REF!</f>
        <v>#REF!</v>
      </c>
    </row>
    <row r="498" spans="1:16">
      <c r="A498" s="268"/>
      <c r="B498" s="266" t="s">
        <v>13</v>
      </c>
      <c r="C498" s="9" t="s">
        <v>6</v>
      </c>
      <c r="D498" s="20">
        <f t="shared" ref="D498:D561" si="58">SUM(E498:O498)</f>
        <v>2790278.6</v>
      </c>
      <c r="E498" s="9">
        <f t="shared" ref="E498:O498" si="59">E523+E529+E535+E541+E547+E553+E559+E583+E589+E595+E601+E613+E619+E649+E655+E668+E717+E805+E811+E817+E823</f>
        <v>25770</v>
      </c>
      <c r="F498" s="9">
        <f t="shared" si="59"/>
        <v>33887.300000000003</v>
      </c>
      <c r="G498" s="9">
        <f t="shared" si="59"/>
        <v>14576</v>
      </c>
      <c r="H498" s="9">
        <f t="shared" si="59"/>
        <v>490260.60000000003</v>
      </c>
      <c r="I498" s="9">
        <f t="shared" si="59"/>
        <v>286456</v>
      </c>
      <c r="J498" s="9">
        <f t="shared" si="59"/>
        <v>634619.89999999991</v>
      </c>
      <c r="K498" s="9">
        <f t="shared" si="59"/>
        <v>368753.3</v>
      </c>
      <c r="L498" s="17">
        <f t="shared" si="59"/>
        <v>317947.90000000002</v>
      </c>
      <c r="M498" s="9">
        <f t="shared" si="59"/>
        <v>304420.19999999995</v>
      </c>
      <c r="N498" s="9">
        <f t="shared" si="59"/>
        <v>269742.09999999998</v>
      </c>
      <c r="O498" s="9">
        <f t="shared" si="59"/>
        <v>43845.3</v>
      </c>
      <c r="P498" s="12" t="e">
        <f>L498-#REF!</f>
        <v>#REF!</v>
      </c>
    </row>
    <row r="499" spans="1:16">
      <c r="A499" s="268"/>
      <c r="B499" s="266"/>
      <c r="C499" s="9" t="s">
        <v>7</v>
      </c>
      <c r="D499" s="20">
        <f t="shared" si="58"/>
        <v>1205112.7</v>
      </c>
      <c r="E499" s="9">
        <f t="shared" ref="E499:O499" si="60">E524+E530+E536+E542+E548+E554+E560+E584+E590+E596+E602+E614+E620+E650+E656+E669+E718+E806+E812+E818+E824</f>
        <v>7770</v>
      </c>
      <c r="F499" s="9">
        <f t="shared" si="60"/>
        <v>33887.300000000003</v>
      </c>
      <c r="G499" s="9">
        <f t="shared" si="60"/>
        <v>14576</v>
      </c>
      <c r="H499" s="9">
        <f t="shared" si="60"/>
        <v>249065.7</v>
      </c>
      <c r="I499" s="9">
        <f t="shared" si="60"/>
        <v>122957</v>
      </c>
      <c r="J499" s="9">
        <f t="shared" si="60"/>
        <v>365929.7</v>
      </c>
      <c r="K499" s="9">
        <f t="shared" si="60"/>
        <v>41964.399999999994</v>
      </c>
      <c r="L499" s="17">
        <f t="shared" si="60"/>
        <v>139524.69999999998</v>
      </c>
      <c r="M499" s="9">
        <f t="shared" si="60"/>
        <v>116898.6</v>
      </c>
      <c r="N499" s="9">
        <f t="shared" si="60"/>
        <v>68694</v>
      </c>
      <c r="O499" s="9">
        <f t="shared" si="60"/>
        <v>43845.3</v>
      </c>
      <c r="P499" s="12" t="e">
        <f>L499-#REF!</f>
        <v>#REF!</v>
      </c>
    </row>
    <row r="500" spans="1:16" ht="24">
      <c r="A500" s="268"/>
      <c r="B500" s="266"/>
      <c r="C500" s="9" t="s">
        <v>8</v>
      </c>
      <c r="D500" s="10">
        <f t="shared" si="58"/>
        <v>1248211.3</v>
      </c>
      <c r="E500" s="9">
        <f t="shared" ref="E500:O500" si="61">E525+E531+E537+E543+E549+E555+E561+E585+E591+E597+E603+E615+E621+E651+E657+E670+E719+E807+E813+E819+E825</f>
        <v>18000</v>
      </c>
      <c r="F500" s="9">
        <f t="shared" si="61"/>
        <v>0</v>
      </c>
      <c r="G500" s="9">
        <f t="shared" si="61"/>
        <v>0</v>
      </c>
      <c r="H500" s="9">
        <f t="shared" si="61"/>
        <v>41194.9</v>
      </c>
      <c r="I500" s="9">
        <f t="shared" si="61"/>
        <v>45118.700000000004</v>
      </c>
      <c r="J500" s="9">
        <f t="shared" si="61"/>
        <v>250115.9</v>
      </c>
      <c r="K500" s="9">
        <f t="shared" si="61"/>
        <v>326788.90000000002</v>
      </c>
      <c r="L500" s="17">
        <f t="shared" si="61"/>
        <v>178423.2</v>
      </c>
      <c r="M500" s="9">
        <f t="shared" si="61"/>
        <v>187521.59999999998</v>
      </c>
      <c r="N500" s="9">
        <f t="shared" si="61"/>
        <v>201048.09999999998</v>
      </c>
      <c r="O500" s="9">
        <f t="shared" si="61"/>
        <v>0</v>
      </c>
      <c r="P500" s="12" t="e">
        <f>L500-#REF!</f>
        <v>#REF!</v>
      </c>
    </row>
    <row r="501" spans="1:16" ht="24">
      <c r="A501" s="268"/>
      <c r="B501" s="266"/>
      <c r="C501" s="9" t="s">
        <v>9</v>
      </c>
      <c r="D501" s="10">
        <f t="shared" si="58"/>
        <v>0</v>
      </c>
      <c r="E501" s="9">
        <f t="shared" ref="E501:O501" si="62">E526+E532+E538+E544+E550+E556+E562+E586+E592+E598+E604+E616+E622+E652+E658+E671+E720+E808+E814+E820+E826</f>
        <v>0</v>
      </c>
      <c r="F501" s="9">
        <f t="shared" si="62"/>
        <v>0</v>
      </c>
      <c r="G501" s="9">
        <f t="shared" si="62"/>
        <v>0</v>
      </c>
      <c r="H501" s="9">
        <f t="shared" si="62"/>
        <v>0</v>
      </c>
      <c r="I501" s="9">
        <f t="shared" si="62"/>
        <v>0</v>
      </c>
      <c r="J501" s="9">
        <f t="shared" si="62"/>
        <v>0</v>
      </c>
      <c r="K501" s="9">
        <f t="shared" si="62"/>
        <v>0</v>
      </c>
      <c r="L501" s="17">
        <f t="shared" si="62"/>
        <v>0</v>
      </c>
      <c r="M501" s="9">
        <f t="shared" si="62"/>
        <v>0</v>
      </c>
      <c r="N501" s="9">
        <f t="shared" si="62"/>
        <v>0</v>
      </c>
      <c r="O501" s="9">
        <f t="shared" si="62"/>
        <v>0</v>
      </c>
      <c r="P501" s="12" t="e">
        <f>L501-#REF!</f>
        <v>#REF!</v>
      </c>
    </row>
    <row r="502" spans="1:16" ht="36">
      <c r="A502" s="268"/>
      <c r="B502" s="266"/>
      <c r="C502" s="9" t="s">
        <v>10</v>
      </c>
      <c r="D502" s="10">
        <f t="shared" si="58"/>
        <v>118380.3</v>
      </c>
      <c r="E502" s="9">
        <f t="shared" ref="E502:O502" si="63">E527+E533+E539+E545+E551+E557+E563+E587+E593+E599+E605+E617+E623+E653+E659+E672+E721+E809+E815+E821+E827</f>
        <v>0</v>
      </c>
      <c r="F502" s="9">
        <f t="shared" si="63"/>
        <v>0</v>
      </c>
      <c r="G502" s="9">
        <f t="shared" si="63"/>
        <v>0</v>
      </c>
      <c r="H502" s="9">
        <f t="shared" si="63"/>
        <v>0</v>
      </c>
      <c r="I502" s="9">
        <f t="shared" si="63"/>
        <v>118380.3</v>
      </c>
      <c r="J502" s="9">
        <f t="shared" si="63"/>
        <v>0</v>
      </c>
      <c r="K502" s="9">
        <f t="shared" si="63"/>
        <v>0</v>
      </c>
      <c r="L502" s="17">
        <f t="shared" si="63"/>
        <v>0</v>
      </c>
      <c r="M502" s="9">
        <f t="shared" si="63"/>
        <v>0</v>
      </c>
      <c r="N502" s="9">
        <f t="shared" si="63"/>
        <v>0</v>
      </c>
      <c r="O502" s="9">
        <f t="shared" si="63"/>
        <v>0</v>
      </c>
      <c r="P502" s="12" t="e">
        <f>L502-#REF!</f>
        <v>#REF!</v>
      </c>
    </row>
    <row r="503" spans="1:16" ht="72">
      <c r="A503" s="268"/>
      <c r="B503" s="266"/>
      <c r="C503" s="9" t="s">
        <v>11</v>
      </c>
      <c r="D503" s="10">
        <f t="shared" si="58"/>
        <v>218574.3</v>
      </c>
      <c r="E503" s="9">
        <f t="shared" ref="E503:O503" si="64">E528+E534+E540+E546+E552+E558+E564+E588+E594+E600+E606+E618+E624+E654+E660+E673+E722+E810+E816+E822+E828</f>
        <v>0</v>
      </c>
      <c r="F503" s="9">
        <f t="shared" si="64"/>
        <v>0</v>
      </c>
      <c r="G503" s="9">
        <f t="shared" si="64"/>
        <v>0</v>
      </c>
      <c r="H503" s="9">
        <f t="shared" si="64"/>
        <v>200000</v>
      </c>
      <c r="I503" s="9">
        <f t="shared" si="64"/>
        <v>0</v>
      </c>
      <c r="J503" s="9">
        <f t="shared" si="64"/>
        <v>18574.300000000003</v>
      </c>
      <c r="K503" s="9">
        <f t="shared" si="64"/>
        <v>0</v>
      </c>
      <c r="L503" s="17">
        <f t="shared" si="64"/>
        <v>0</v>
      </c>
      <c r="M503" s="9">
        <f t="shared" si="64"/>
        <v>0</v>
      </c>
      <c r="N503" s="9">
        <f t="shared" si="64"/>
        <v>0</v>
      </c>
      <c r="O503" s="9">
        <f t="shared" si="64"/>
        <v>0</v>
      </c>
      <c r="P503" s="12" t="e">
        <f>L503-#REF!</f>
        <v>#REF!</v>
      </c>
    </row>
    <row r="504" spans="1:16">
      <c r="A504" s="268"/>
      <c r="B504" s="266" t="s">
        <v>14</v>
      </c>
      <c r="C504" s="9" t="s">
        <v>6</v>
      </c>
      <c r="D504" s="10">
        <f t="shared" si="58"/>
        <v>2173.6999999999998</v>
      </c>
      <c r="E504" s="10">
        <f t="shared" ref="E504:O509" si="65">E565</f>
        <v>0</v>
      </c>
      <c r="F504" s="10">
        <f t="shared" si="65"/>
        <v>0</v>
      </c>
      <c r="G504" s="10">
        <f t="shared" si="65"/>
        <v>0</v>
      </c>
      <c r="H504" s="10">
        <f t="shared" si="65"/>
        <v>0</v>
      </c>
      <c r="I504" s="10">
        <f t="shared" si="65"/>
        <v>0</v>
      </c>
      <c r="J504" s="10">
        <f t="shared" si="65"/>
        <v>2173.6999999999998</v>
      </c>
      <c r="K504" s="10">
        <f t="shared" si="65"/>
        <v>0</v>
      </c>
      <c r="L504" s="15">
        <f t="shared" si="65"/>
        <v>0</v>
      </c>
      <c r="M504" s="10">
        <f t="shared" si="65"/>
        <v>0</v>
      </c>
      <c r="N504" s="10">
        <f t="shared" si="65"/>
        <v>0</v>
      </c>
      <c r="O504" s="10">
        <f t="shared" si="65"/>
        <v>0</v>
      </c>
      <c r="P504" s="12" t="e">
        <f>L504-#REF!</f>
        <v>#REF!</v>
      </c>
    </row>
    <row r="505" spans="1:16">
      <c r="A505" s="268"/>
      <c r="B505" s="266"/>
      <c r="C505" s="9" t="s">
        <v>7</v>
      </c>
      <c r="D505" s="10">
        <f t="shared" si="58"/>
        <v>2173.6999999999998</v>
      </c>
      <c r="E505" s="10">
        <f t="shared" si="65"/>
        <v>0</v>
      </c>
      <c r="F505" s="10">
        <f t="shared" si="65"/>
        <v>0</v>
      </c>
      <c r="G505" s="10">
        <f t="shared" si="65"/>
        <v>0</v>
      </c>
      <c r="H505" s="10">
        <f t="shared" si="65"/>
        <v>0</v>
      </c>
      <c r="I505" s="10">
        <f t="shared" si="65"/>
        <v>0</v>
      </c>
      <c r="J505" s="10">
        <f t="shared" si="65"/>
        <v>2173.6999999999998</v>
      </c>
      <c r="K505" s="10">
        <f t="shared" si="65"/>
        <v>0</v>
      </c>
      <c r="L505" s="15">
        <f t="shared" si="65"/>
        <v>0</v>
      </c>
      <c r="M505" s="10">
        <f t="shared" si="65"/>
        <v>0</v>
      </c>
      <c r="N505" s="10">
        <f t="shared" si="65"/>
        <v>0</v>
      </c>
      <c r="O505" s="10">
        <f t="shared" si="65"/>
        <v>0</v>
      </c>
      <c r="P505" s="12" t="e">
        <f>L505-#REF!</f>
        <v>#REF!</v>
      </c>
    </row>
    <row r="506" spans="1:16" ht="24">
      <c r="A506" s="268"/>
      <c r="B506" s="266"/>
      <c r="C506" s="9" t="s">
        <v>8</v>
      </c>
      <c r="D506" s="10">
        <f t="shared" si="58"/>
        <v>0</v>
      </c>
      <c r="E506" s="10">
        <f t="shared" si="65"/>
        <v>0</v>
      </c>
      <c r="F506" s="10">
        <f t="shared" si="65"/>
        <v>0</v>
      </c>
      <c r="G506" s="10">
        <f t="shared" si="65"/>
        <v>0</v>
      </c>
      <c r="H506" s="10">
        <f t="shared" si="65"/>
        <v>0</v>
      </c>
      <c r="I506" s="10">
        <f t="shared" si="65"/>
        <v>0</v>
      </c>
      <c r="J506" s="10">
        <f t="shared" si="65"/>
        <v>0</v>
      </c>
      <c r="K506" s="10">
        <f t="shared" si="65"/>
        <v>0</v>
      </c>
      <c r="L506" s="15">
        <f t="shared" si="65"/>
        <v>0</v>
      </c>
      <c r="M506" s="10">
        <f t="shared" si="65"/>
        <v>0</v>
      </c>
      <c r="N506" s="10">
        <f t="shared" si="65"/>
        <v>0</v>
      </c>
      <c r="O506" s="10">
        <f t="shared" si="65"/>
        <v>0</v>
      </c>
      <c r="P506" s="12" t="e">
        <f>L506-#REF!</f>
        <v>#REF!</v>
      </c>
    </row>
    <row r="507" spans="1:16" ht="24">
      <c r="A507" s="268"/>
      <c r="B507" s="266"/>
      <c r="C507" s="9" t="s">
        <v>9</v>
      </c>
      <c r="D507" s="10">
        <f t="shared" si="58"/>
        <v>0</v>
      </c>
      <c r="E507" s="10">
        <f t="shared" si="65"/>
        <v>0</v>
      </c>
      <c r="F507" s="10">
        <f t="shared" si="65"/>
        <v>0</v>
      </c>
      <c r="G507" s="10">
        <f t="shared" si="65"/>
        <v>0</v>
      </c>
      <c r="H507" s="10">
        <f t="shared" si="65"/>
        <v>0</v>
      </c>
      <c r="I507" s="10">
        <f t="shared" si="65"/>
        <v>0</v>
      </c>
      <c r="J507" s="10">
        <f t="shared" si="65"/>
        <v>0</v>
      </c>
      <c r="K507" s="10">
        <f t="shared" si="65"/>
        <v>0</v>
      </c>
      <c r="L507" s="15">
        <f t="shared" si="65"/>
        <v>0</v>
      </c>
      <c r="M507" s="10">
        <f t="shared" si="65"/>
        <v>0</v>
      </c>
      <c r="N507" s="10">
        <f t="shared" si="65"/>
        <v>0</v>
      </c>
      <c r="O507" s="10">
        <f t="shared" si="65"/>
        <v>0</v>
      </c>
      <c r="P507" s="12" t="e">
        <f>L507-#REF!</f>
        <v>#REF!</v>
      </c>
    </row>
    <row r="508" spans="1:16" ht="36">
      <c r="A508" s="268"/>
      <c r="B508" s="266"/>
      <c r="C508" s="9" t="s">
        <v>10</v>
      </c>
      <c r="D508" s="10">
        <f t="shared" si="58"/>
        <v>0</v>
      </c>
      <c r="E508" s="10">
        <f t="shared" si="65"/>
        <v>0</v>
      </c>
      <c r="F508" s="10">
        <f t="shared" si="65"/>
        <v>0</v>
      </c>
      <c r="G508" s="10">
        <f t="shared" si="65"/>
        <v>0</v>
      </c>
      <c r="H508" s="10">
        <f t="shared" si="65"/>
        <v>0</v>
      </c>
      <c r="I508" s="10">
        <f t="shared" si="65"/>
        <v>0</v>
      </c>
      <c r="J508" s="10">
        <f t="shared" si="65"/>
        <v>0</v>
      </c>
      <c r="K508" s="10">
        <f t="shared" si="65"/>
        <v>0</v>
      </c>
      <c r="L508" s="15">
        <f t="shared" si="65"/>
        <v>0</v>
      </c>
      <c r="M508" s="10">
        <f t="shared" si="65"/>
        <v>0</v>
      </c>
      <c r="N508" s="10">
        <f t="shared" si="65"/>
        <v>0</v>
      </c>
      <c r="O508" s="10">
        <f t="shared" si="65"/>
        <v>0</v>
      </c>
      <c r="P508" s="12" t="e">
        <f>L508-#REF!</f>
        <v>#REF!</v>
      </c>
    </row>
    <row r="509" spans="1:16" hidden="1">
      <c r="A509" s="268"/>
      <c r="B509" s="9"/>
      <c r="C509" s="9"/>
      <c r="D509" s="10">
        <f t="shared" si="58"/>
        <v>0</v>
      </c>
      <c r="E509" s="10">
        <f t="shared" si="65"/>
        <v>0</v>
      </c>
      <c r="F509" s="10">
        <f t="shared" si="65"/>
        <v>0</v>
      </c>
      <c r="G509" s="10">
        <f t="shared" si="65"/>
        <v>0</v>
      </c>
      <c r="H509" s="10">
        <f t="shared" si="65"/>
        <v>0</v>
      </c>
      <c r="I509" s="10">
        <f t="shared" si="65"/>
        <v>0</v>
      </c>
      <c r="J509" s="10">
        <f t="shared" si="65"/>
        <v>0</v>
      </c>
      <c r="K509" s="10">
        <f t="shared" si="65"/>
        <v>0</v>
      </c>
      <c r="L509" s="15">
        <f t="shared" si="65"/>
        <v>0</v>
      </c>
      <c r="M509" s="10">
        <f t="shared" si="65"/>
        <v>0</v>
      </c>
      <c r="N509" s="10">
        <f t="shared" si="65"/>
        <v>0</v>
      </c>
      <c r="O509" s="10">
        <f t="shared" si="65"/>
        <v>0</v>
      </c>
      <c r="P509" s="12" t="e">
        <f>L509-#REF!</f>
        <v>#REF!</v>
      </c>
    </row>
    <row r="510" spans="1:16">
      <c r="A510" s="268"/>
      <c r="B510" s="266" t="s">
        <v>15</v>
      </c>
      <c r="C510" s="9" t="s">
        <v>6</v>
      </c>
      <c r="D510" s="10">
        <f t="shared" si="58"/>
        <v>818629.5</v>
      </c>
      <c r="E510" s="10">
        <f t="shared" ref="E510:O515" si="66">E571+E577+E607+E632</f>
        <v>375684.5</v>
      </c>
      <c r="F510" s="10">
        <f t="shared" si="66"/>
        <v>290527.3</v>
      </c>
      <c r="G510" s="10">
        <f t="shared" si="66"/>
        <v>0</v>
      </c>
      <c r="H510" s="10">
        <f>H571+H577+H607+H632</f>
        <v>847.69999999999993</v>
      </c>
      <c r="I510" s="10">
        <f t="shared" si="66"/>
        <v>151570</v>
      </c>
      <c r="J510" s="10">
        <f t="shared" si="66"/>
        <v>0</v>
      </c>
      <c r="K510" s="10">
        <f t="shared" si="66"/>
        <v>0</v>
      </c>
      <c r="L510" s="15">
        <f t="shared" si="66"/>
        <v>0</v>
      </c>
      <c r="M510" s="10">
        <f t="shared" si="66"/>
        <v>0</v>
      </c>
      <c r="N510" s="10">
        <f t="shared" si="66"/>
        <v>0</v>
      </c>
      <c r="O510" s="10">
        <f t="shared" si="66"/>
        <v>0</v>
      </c>
      <c r="P510" s="12" t="e">
        <f>L510-#REF!</f>
        <v>#REF!</v>
      </c>
    </row>
    <row r="511" spans="1:16">
      <c r="A511" s="268"/>
      <c r="B511" s="266"/>
      <c r="C511" s="9" t="s">
        <v>7</v>
      </c>
      <c r="D511" s="10">
        <f t="shared" si="58"/>
        <v>123946.4</v>
      </c>
      <c r="E511" s="10">
        <f t="shared" si="66"/>
        <v>75684.5</v>
      </c>
      <c r="F511" s="10">
        <f t="shared" si="66"/>
        <v>25844.2</v>
      </c>
      <c r="G511" s="10">
        <f t="shared" si="66"/>
        <v>0</v>
      </c>
      <c r="H511" s="10">
        <f t="shared" si="66"/>
        <v>847.69999999999993</v>
      </c>
      <c r="I511" s="10">
        <f t="shared" si="66"/>
        <v>21570</v>
      </c>
      <c r="J511" s="10">
        <f t="shared" si="66"/>
        <v>0</v>
      </c>
      <c r="K511" s="10">
        <f t="shared" si="66"/>
        <v>0</v>
      </c>
      <c r="L511" s="15">
        <f t="shared" si="66"/>
        <v>0</v>
      </c>
      <c r="M511" s="10">
        <f t="shared" si="66"/>
        <v>0</v>
      </c>
      <c r="N511" s="10">
        <f t="shared" si="66"/>
        <v>0</v>
      </c>
      <c r="O511" s="10">
        <f t="shared" si="66"/>
        <v>0</v>
      </c>
      <c r="P511" s="12" t="e">
        <f>L511-#REF!</f>
        <v>#REF!</v>
      </c>
    </row>
    <row r="512" spans="1:16" ht="24">
      <c r="A512" s="268"/>
      <c r="B512" s="266"/>
      <c r="C512" s="9" t="s">
        <v>8</v>
      </c>
      <c r="D512" s="10">
        <f t="shared" si="58"/>
        <v>694683.1</v>
      </c>
      <c r="E512" s="10">
        <f t="shared" si="66"/>
        <v>300000</v>
      </c>
      <c r="F512" s="10">
        <f t="shared" si="66"/>
        <v>264683.09999999998</v>
      </c>
      <c r="G512" s="10">
        <f t="shared" si="66"/>
        <v>0</v>
      </c>
      <c r="H512" s="10">
        <f t="shared" si="66"/>
        <v>0</v>
      </c>
      <c r="I512" s="10">
        <f t="shared" si="66"/>
        <v>130000</v>
      </c>
      <c r="J512" s="10">
        <f t="shared" si="66"/>
        <v>0</v>
      </c>
      <c r="K512" s="10">
        <f t="shared" si="66"/>
        <v>0</v>
      </c>
      <c r="L512" s="15">
        <f t="shared" si="66"/>
        <v>0</v>
      </c>
      <c r="M512" s="10">
        <f t="shared" si="66"/>
        <v>0</v>
      </c>
      <c r="N512" s="10">
        <f t="shared" si="66"/>
        <v>0</v>
      </c>
      <c r="O512" s="10">
        <f t="shared" si="66"/>
        <v>0</v>
      </c>
      <c r="P512" s="12" t="e">
        <f>L512-#REF!</f>
        <v>#REF!</v>
      </c>
    </row>
    <row r="513" spans="1:16" ht="24">
      <c r="A513" s="268"/>
      <c r="B513" s="266"/>
      <c r="C513" s="9" t="s">
        <v>9</v>
      </c>
      <c r="D513" s="10">
        <f t="shared" si="58"/>
        <v>0</v>
      </c>
      <c r="E513" s="10">
        <f t="shared" si="66"/>
        <v>0</v>
      </c>
      <c r="F513" s="10">
        <f t="shared" si="66"/>
        <v>0</v>
      </c>
      <c r="G513" s="10">
        <f t="shared" si="66"/>
        <v>0</v>
      </c>
      <c r="H513" s="10">
        <f t="shared" si="66"/>
        <v>0</v>
      </c>
      <c r="I513" s="10">
        <f t="shared" si="66"/>
        <v>0</v>
      </c>
      <c r="J513" s="10">
        <f t="shared" si="66"/>
        <v>0</v>
      </c>
      <c r="K513" s="10">
        <f t="shared" si="66"/>
        <v>0</v>
      </c>
      <c r="L513" s="15">
        <f t="shared" si="66"/>
        <v>0</v>
      </c>
      <c r="M513" s="10">
        <f t="shared" si="66"/>
        <v>0</v>
      </c>
      <c r="N513" s="10">
        <f t="shared" si="66"/>
        <v>0</v>
      </c>
      <c r="O513" s="10">
        <f t="shared" si="66"/>
        <v>0</v>
      </c>
      <c r="P513" s="12" t="e">
        <f>L513-#REF!</f>
        <v>#REF!</v>
      </c>
    </row>
    <row r="514" spans="1:16" ht="36">
      <c r="A514" s="268"/>
      <c r="B514" s="266"/>
      <c r="C514" s="9" t="s">
        <v>10</v>
      </c>
      <c r="D514" s="10">
        <f t="shared" si="58"/>
        <v>0</v>
      </c>
      <c r="E514" s="10">
        <f t="shared" si="66"/>
        <v>0</v>
      </c>
      <c r="F514" s="10">
        <f t="shared" si="66"/>
        <v>0</v>
      </c>
      <c r="G514" s="10">
        <f t="shared" si="66"/>
        <v>0</v>
      </c>
      <c r="H514" s="10">
        <f t="shared" si="66"/>
        <v>0</v>
      </c>
      <c r="I514" s="10">
        <f t="shared" si="66"/>
        <v>0</v>
      </c>
      <c r="J514" s="10">
        <f t="shared" si="66"/>
        <v>0</v>
      </c>
      <c r="K514" s="10">
        <f t="shared" si="66"/>
        <v>0</v>
      </c>
      <c r="L514" s="15">
        <f t="shared" si="66"/>
        <v>0</v>
      </c>
      <c r="M514" s="10">
        <f t="shared" si="66"/>
        <v>0</v>
      </c>
      <c r="N514" s="10">
        <f t="shared" si="66"/>
        <v>0</v>
      </c>
      <c r="O514" s="10">
        <f t="shared" si="66"/>
        <v>0</v>
      </c>
      <c r="P514" s="12" t="e">
        <f>L514-#REF!</f>
        <v>#REF!</v>
      </c>
    </row>
    <row r="515" spans="1:16" hidden="1">
      <c r="A515" s="268"/>
      <c r="B515" s="9"/>
      <c r="C515" s="9"/>
      <c r="D515" s="10">
        <f t="shared" si="58"/>
        <v>0</v>
      </c>
      <c r="E515" s="10">
        <f t="shared" si="66"/>
        <v>0</v>
      </c>
      <c r="F515" s="10">
        <f t="shared" si="66"/>
        <v>0</v>
      </c>
      <c r="G515" s="10">
        <f t="shared" si="66"/>
        <v>0</v>
      </c>
      <c r="H515" s="10">
        <f t="shared" si="66"/>
        <v>0</v>
      </c>
      <c r="I515" s="10">
        <f t="shared" si="66"/>
        <v>0</v>
      </c>
      <c r="J515" s="10">
        <f t="shared" si="66"/>
        <v>0</v>
      </c>
      <c r="K515" s="10">
        <f t="shared" si="66"/>
        <v>0</v>
      </c>
      <c r="L515" s="15">
        <f t="shared" si="66"/>
        <v>0</v>
      </c>
      <c r="M515" s="10">
        <f t="shared" si="66"/>
        <v>0</v>
      </c>
      <c r="N515" s="10">
        <f t="shared" si="66"/>
        <v>0</v>
      </c>
      <c r="O515" s="10">
        <f t="shared" si="66"/>
        <v>0</v>
      </c>
      <c r="P515" s="12" t="e">
        <f>L515-#REF!</f>
        <v>#REF!</v>
      </c>
    </row>
    <row r="516" spans="1:16" hidden="1">
      <c r="A516" s="268"/>
      <c r="B516" s="9"/>
      <c r="C516" s="9"/>
      <c r="D516" s="10">
        <f t="shared" si="58"/>
        <v>0</v>
      </c>
      <c r="E516" s="10"/>
      <c r="F516" s="10"/>
      <c r="G516" s="10"/>
      <c r="H516" s="10"/>
      <c r="I516" s="10"/>
      <c r="J516" s="10"/>
      <c r="K516" s="10"/>
      <c r="L516" s="15"/>
      <c r="M516" s="10"/>
      <c r="N516" s="10"/>
      <c r="O516" s="10"/>
      <c r="P516" s="12" t="e">
        <f>L516-#REF!</f>
        <v>#REF!</v>
      </c>
    </row>
    <row r="517" spans="1:16">
      <c r="A517" s="268"/>
      <c r="B517" s="266" t="s">
        <v>17</v>
      </c>
      <c r="C517" s="9" t="s">
        <v>6</v>
      </c>
      <c r="D517" s="10">
        <f t="shared" si="58"/>
        <v>2020339.7000000002</v>
      </c>
      <c r="E517" s="10">
        <f t="shared" ref="E517:O517" si="67">E638+E674+E680+E686+E692+E698+E724+E704</f>
        <v>0</v>
      </c>
      <c r="F517" s="10">
        <f t="shared" si="67"/>
        <v>0</v>
      </c>
      <c r="G517" s="10">
        <f t="shared" si="67"/>
        <v>0</v>
      </c>
      <c r="H517" s="10">
        <f t="shared" si="67"/>
        <v>0</v>
      </c>
      <c r="I517" s="10">
        <f t="shared" si="67"/>
        <v>0</v>
      </c>
      <c r="J517" s="10">
        <f t="shared" si="67"/>
        <v>56958.5</v>
      </c>
      <c r="K517" s="10">
        <f t="shared" si="67"/>
        <v>252271.30000000002</v>
      </c>
      <c r="L517" s="15">
        <f t="shared" si="67"/>
        <v>840493.8</v>
      </c>
      <c r="M517" s="10">
        <f t="shared" si="67"/>
        <v>870616.1</v>
      </c>
      <c r="N517" s="10">
        <f t="shared" si="67"/>
        <v>0</v>
      </c>
      <c r="O517" s="10">
        <f t="shared" si="67"/>
        <v>0</v>
      </c>
      <c r="P517" s="12" t="e">
        <f>L517-#REF!</f>
        <v>#REF!</v>
      </c>
    </row>
    <row r="518" spans="1:16">
      <c r="A518" s="268"/>
      <c r="B518" s="266"/>
      <c r="C518" s="9" t="s">
        <v>7</v>
      </c>
      <c r="D518" s="10">
        <f t="shared" si="58"/>
        <v>499253.69999999995</v>
      </c>
      <c r="E518" s="10">
        <f t="shared" ref="E518:O518" si="68">E639+E675+E681+E687+E693+E699+E725+E705</f>
        <v>0</v>
      </c>
      <c r="F518" s="10">
        <f t="shared" si="68"/>
        <v>0</v>
      </c>
      <c r="G518" s="10">
        <f t="shared" si="68"/>
        <v>0</v>
      </c>
      <c r="H518" s="10">
        <f t="shared" si="68"/>
        <v>0</v>
      </c>
      <c r="I518" s="10">
        <f t="shared" si="68"/>
        <v>0</v>
      </c>
      <c r="J518" s="10">
        <f t="shared" si="68"/>
        <v>13005.5</v>
      </c>
      <c r="K518" s="10">
        <f t="shared" si="68"/>
        <v>62950.299999999996</v>
      </c>
      <c r="L518" s="15">
        <f t="shared" si="68"/>
        <v>306493.8</v>
      </c>
      <c r="M518" s="10">
        <f t="shared" si="68"/>
        <v>116804.1</v>
      </c>
      <c r="N518" s="10">
        <f t="shared" si="68"/>
        <v>0</v>
      </c>
      <c r="O518" s="10">
        <f t="shared" si="68"/>
        <v>0</v>
      </c>
      <c r="P518" s="12" t="e">
        <f>L518-#REF!</f>
        <v>#REF!</v>
      </c>
    </row>
    <row r="519" spans="1:16" ht="24">
      <c r="A519" s="268"/>
      <c r="B519" s="266"/>
      <c r="C519" s="9" t="s">
        <v>8</v>
      </c>
      <c r="D519" s="10">
        <f t="shared" si="58"/>
        <v>1477133</v>
      </c>
      <c r="E519" s="10">
        <f t="shared" ref="E519:O519" si="69">E640+E676+E682+E688+E694+E700+E726+E706</f>
        <v>0</v>
      </c>
      <c r="F519" s="10">
        <f t="shared" si="69"/>
        <v>0</v>
      </c>
      <c r="G519" s="10">
        <f t="shared" si="69"/>
        <v>0</v>
      </c>
      <c r="H519" s="10">
        <f t="shared" si="69"/>
        <v>0</v>
      </c>
      <c r="I519" s="10">
        <f t="shared" si="69"/>
        <v>0</v>
      </c>
      <c r="J519" s="10">
        <f t="shared" si="69"/>
        <v>0</v>
      </c>
      <c r="K519" s="10">
        <f t="shared" si="69"/>
        <v>189321</v>
      </c>
      <c r="L519" s="15">
        <f t="shared" si="69"/>
        <v>534000</v>
      </c>
      <c r="M519" s="10">
        <f t="shared" si="69"/>
        <v>753812</v>
      </c>
      <c r="N519" s="10">
        <f t="shared" si="69"/>
        <v>0</v>
      </c>
      <c r="O519" s="10">
        <f t="shared" si="69"/>
        <v>0</v>
      </c>
      <c r="P519" s="12" t="e">
        <f>L519-#REF!</f>
        <v>#REF!</v>
      </c>
    </row>
    <row r="520" spans="1:16" ht="24">
      <c r="A520" s="268"/>
      <c r="B520" s="266"/>
      <c r="C520" s="9" t="s">
        <v>9</v>
      </c>
      <c r="D520" s="10">
        <f t="shared" si="58"/>
        <v>0</v>
      </c>
      <c r="E520" s="10">
        <f t="shared" ref="E520:O520" si="70">E641+E677+E683+E689+E695+E701+E727+E707</f>
        <v>0</v>
      </c>
      <c r="F520" s="10">
        <f t="shared" si="70"/>
        <v>0</v>
      </c>
      <c r="G520" s="10">
        <f t="shared" si="70"/>
        <v>0</v>
      </c>
      <c r="H520" s="10">
        <f t="shared" si="70"/>
        <v>0</v>
      </c>
      <c r="I520" s="10">
        <f t="shared" si="70"/>
        <v>0</v>
      </c>
      <c r="J520" s="10">
        <f t="shared" si="70"/>
        <v>0</v>
      </c>
      <c r="K520" s="10">
        <f t="shared" si="70"/>
        <v>0</v>
      </c>
      <c r="L520" s="15">
        <f t="shared" si="70"/>
        <v>0</v>
      </c>
      <c r="M520" s="10">
        <f t="shared" si="70"/>
        <v>0</v>
      </c>
      <c r="N520" s="10">
        <f t="shared" si="70"/>
        <v>0</v>
      </c>
      <c r="O520" s="10">
        <f t="shared" si="70"/>
        <v>0</v>
      </c>
      <c r="P520" s="12" t="e">
        <f>L520-#REF!</f>
        <v>#REF!</v>
      </c>
    </row>
    <row r="521" spans="1:16" ht="36">
      <c r="A521" s="268"/>
      <c r="B521" s="266"/>
      <c r="C521" s="9" t="s">
        <v>10</v>
      </c>
      <c r="D521" s="10">
        <f t="shared" si="58"/>
        <v>0</v>
      </c>
      <c r="E521" s="10">
        <f t="shared" ref="E521:O521" si="71">E642+E678+E684+E690+E696+E702+E728+E708</f>
        <v>0</v>
      </c>
      <c r="F521" s="10">
        <f t="shared" si="71"/>
        <v>0</v>
      </c>
      <c r="G521" s="10">
        <f t="shared" si="71"/>
        <v>0</v>
      </c>
      <c r="H521" s="10">
        <f t="shared" si="71"/>
        <v>0</v>
      </c>
      <c r="I521" s="10">
        <f t="shared" si="71"/>
        <v>0</v>
      </c>
      <c r="J521" s="10">
        <f t="shared" si="71"/>
        <v>0</v>
      </c>
      <c r="K521" s="10">
        <f t="shared" si="71"/>
        <v>0</v>
      </c>
      <c r="L521" s="15">
        <f t="shared" si="71"/>
        <v>0</v>
      </c>
      <c r="M521" s="10">
        <f t="shared" si="71"/>
        <v>0</v>
      </c>
      <c r="N521" s="10">
        <f t="shared" si="71"/>
        <v>0</v>
      </c>
      <c r="O521" s="10">
        <f t="shared" si="71"/>
        <v>0</v>
      </c>
      <c r="P521" s="12" t="e">
        <f>L521-#REF!</f>
        <v>#REF!</v>
      </c>
    </row>
    <row r="522" spans="1:16" ht="72">
      <c r="A522" s="268"/>
      <c r="B522" s="266"/>
      <c r="C522" s="9" t="s">
        <v>11</v>
      </c>
      <c r="D522" s="10">
        <f t="shared" si="58"/>
        <v>43953</v>
      </c>
      <c r="E522" s="10">
        <f t="shared" ref="E522:O522" si="72">E648+E679+E685+E691+E697+E703+E729+E709</f>
        <v>0</v>
      </c>
      <c r="F522" s="10">
        <f t="shared" si="72"/>
        <v>0</v>
      </c>
      <c r="G522" s="10">
        <f t="shared" si="72"/>
        <v>0</v>
      </c>
      <c r="H522" s="10">
        <f t="shared" si="72"/>
        <v>0</v>
      </c>
      <c r="I522" s="10">
        <f t="shared" si="72"/>
        <v>0</v>
      </c>
      <c r="J522" s="10">
        <f t="shared" si="72"/>
        <v>43953</v>
      </c>
      <c r="K522" s="10">
        <f t="shared" si="72"/>
        <v>0</v>
      </c>
      <c r="L522" s="15">
        <f t="shared" si="72"/>
        <v>0</v>
      </c>
      <c r="M522" s="10">
        <f t="shared" si="72"/>
        <v>0</v>
      </c>
      <c r="N522" s="10">
        <f t="shared" si="72"/>
        <v>0</v>
      </c>
      <c r="O522" s="10">
        <f t="shared" si="72"/>
        <v>0</v>
      </c>
      <c r="P522" s="12" t="e">
        <f>L522-#REF!</f>
        <v>#REF!</v>
      </c>
    </row>
    <row r="523" spans="1:16">
      <c r="A523" s="266" t="s">
        <v>78</v>
      </c>
      <c r="B523" s="266" t="s">
        <v>13</v>
      </c>
      <c r="C523" s="9" t="s">
        <v>6</v>
      </c>
      <c r="D523" s="10">
        <f t="shared" si="58"/>
        <v>216259.20000000001</v>
      </c>
      <c r="E523" s="10">
        <f>E524+E525+E526+E527+E528</f>
        <v>300</v>
      </c>
      <c r="F523" s="10">
        <f t="shared" ref="F523:O523" si="73">F524+F525+F526+F527+F528</f>
        <v>23098.3</v>
      </c>
      <c r="G523" s="10">
        <f t="shared" si="73"/>
        <v>1000</v>
      </c>
      <c r="H523" s="10">
        <f t="shared" si="73"/>
        <v>4820</v>
      </c>
      <c r="I523" s="10">
        <f t="shared" si="73"/>
        <v>388.6</v>
      </c>
      <c r="J523" s="10">
        <f t="shared" si="73"/>
        <v>43005.3</v>
      </c>
      <c r="K523" s="10">
        <f t="shared" si="73"/>
        <v>1758</v>
      </c>
      <c r="L523" s="15">
        <f t="shared" si="73"/>
        <v>85889</v>
      </c>
      <c r="M523" s="10">
        <f t="shared" si="73"/>
        <v>52000</v>
      </c>
      <c r="N523" s="10">
        <f t="shared" si="73"/>
        <v>2000</v>
      </c>
      <c r="O523" s="10">
        <f t="shared" si="73"/>
        <v>2000</v>
      </c>
      <c r="P523" s="12" t="e">
        <f>L523-#REF!</f>
        <v>#REF!</v>
      </c>
    </row>
    <row r="524" spans="1:16">
      <c r="A524" s="266"/>
      <c r="B524" s="266"/>
      <c r="C524" s="9" t="s">
        <v>7</v>
      </c>
      <c r="D524" s="10">
        <f t="shared" si="58"/>
        <v>205844</v>
      </c>
      <c r="E524" s="10">
        <v>300</v>
      </c>
      <c r="F524" s="10">
        <v>23098.3</v>
      </c>
      <c r="G524" s="10">
        <v>1000</v>
      </c>
      <c r="H524" s="10">
        <v>4820</v>
      </c>
      <c r="I524" s="10">
        <v>388.6</v>
      </c>
      <c r="J524" s="10">
        <v>32590.1</v>
      </c>
      <c r="K524" s="10">
        <v>1758</v>
      </c>
      <c r="L524" s="15">
        <v>85889</v>
      </c>
      <c r="M524" s="10">
        <f>2000+50000</f>
        <v>52000</v>
      </c>
      <c r="N524" s="10">
        <v>2000</v>
      </c>
      <c r="O524" s="10">
        <v>2000</v>
      </c>
      <c r="P524" s="12" t="e">
        <f>L524-#REF!</f>
        <v>#REF!</v>
      </c>
    </row>
    <row r="525" spans="1:16" ht="24">
      <c r="A525" s="266"/>
      <c r="B525" s="266"/>
      <c r="C525" s="9" t="s">
        <v>8</v>
      </c>
      <c r="D525" s="10">
        <f t="shared" si="58"/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5">
        <v>0</v>
      </c>
      <c r="M525" s="10">
        <v>0</v>
      </c>
      <c r="N525" s="10">
        <v>0</v>
      </c>
      <c r="O525" s="10">
        <v>0</v>
      </c>
      <c r="P525" s="12" t="e">
        <f>L525-#REF!</f>
        <v>#REF!</v>
      </c>
    </row>
    <row r="526" spans="1:16" ht="24">
      <c r="A526" s="266"/>
      <c r="B526" s="266"/>
      <c r="C526" s="9" t="s">
        <v>9</v>
      </c>
      <c r="D526" s="10">
        <f t="shared" si="58"/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5">
        <v>0</v>
      </c>
      <c r="M526" s="10">
        <v>0</v>
      </c>
      <c r="N526" s="10">
        <v>0</v>
      </c>
      <c r="O526" s="10">
        <v>0</v>
      </c>
      <c r="P526" s="12" t="e">
        <f>L526-#REF!</f>
        <v>#REF!</v>
      </c>
    </row>
    <row r="527" spans="1:16" ht="36">
      <c r="A527" s="266"/>
      <c r="B527" s="266"/>
      <c r="C527" s="9" t="s">
        <v>10</v>
      </c>
      <c r="D527" s="10">
        <f t="shared" si="58"/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5">
        <v>0</v>
      </c>
      <c r="M527" s="10">
        <v>0</v>
      </c>
      <c r="N527" s="10">
        <v>0</v>
      </c>
      <c r="O527" s="10">
        <v>0</v>
      </c>
      <c r="P527" s="12" t="e">
        <f>L527-#REF!</f>
        <v>#REF!</v>
      </c>
    </row>
    <row r="528" spans="1:16" ht="72">
      <c r="A528" s="266"/>
      <c r="B528" s="266"/>
      <c r="C528" s="9" t="s">
        <v>11</v>
      </c>
      <c r="D528" s="10">
        <f t="shared" si="58"/>
        <v>10415.200000000001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10415.200000000001</v>
      </c>
      <c r="K528" s="10">
        <v>0</v>
      </c>
      <c r="L528" s="15">
        <v>0</v>
      </c>
      <c r="M528" s="10">
        <v>0</v>
      </c>
      <c r="N528" s="10">
        <v>0</v>
      </c>
      <c r="O528" s="10">
        <v>0</v>
      </c>
      <c r="P528" s="12" t="e">
        <f>L528-#REF!</f>
        <v>#REF!</v>
      </c>
    </row>
    <row r="529" spans="1:16">
      <c r="A529" s="266" t="s">
        <v>79</v>
      </c>
      <c r="B529" s="266" t="s">
        <v>13</v>
      </c>
      <c r="C529" s="9" t="s">
        <v>6</v>
      </c>
      <c r="D529" s="10">
        <f t="shared" si="58"/>
        <v>32392.5</v>
      </c>
      <c r="E529" s="10">
        <f>E530+E531+E532+E533+E534</f>
        <v>1400</v>
      </c>
      <c r="F529" s="10">
        <f t="shared" ref="F529:O529" si="74">F530+F531+F532+F533+F534</f>
        <v>800</v>
      </c>
      <c r="G529" s="10">
        <f t="shared" si="74"/>
        <v>5581.1</v>
      </c>
      <c r="H529" s="10">
        <f t="shared" si="74"/>
        <v>3617.6</v>
      </c>
      <c r="I529" s="10">
        <f t="shared" si="74"/>
        <v>0</v>
      </c>
      <c r="J529" s="10">
        <f t="shared" si="74"/>
        <v>3000</v>
      </c>
      <c r="K529" s="10">
        <f t="shared" si="74"/>
        <v>3220</v>
      </c>
      <c r="L529" s="15">
        <f t="shared" si="74"/>
        <v>3200</v>
      </c>
      <c r="M529" s="10">
        <f t="shared" si="74"/>
        <v>3298</v>
      </c>
      <c r="N529" s="10">
        <f t="shared" si="74"/>
        <v>4137.8999999999996</v>
      </c>
      <c r="O529" s="10">
        <f t="shared" si="74"/>
        <v>4137.8999999999996</v>
      </c>
      <c r="P529" s="12" t="e">
        <f>L529-#REF!</f>
        <v>#REF!</v>
      </c>
    </row>
    <row r="530" spans="1:16">
      <c r="A530" s="266"/>
      <c r="B530" s="266"/>
      <c r="C530" s="9" t="s">
        <v>7</v>
      </c>
      <c r="D530" s="10">
        <f t="shared" si="58"/>
        <v>32392.5</v>
      </c>
      <c r="E530" s="10">
        <v>1400</v>
      </c>
      <c r="F530" s="10">
        <v>800</v>
      </c>
      <c r="G530" s="10">
        <v>5581.1</v>
      </c>
      <c r="H530" s="10">
        <v>3617.6</v>
      </c>
      <c r="I530" s="10">
        <v>0</v>
      </c>
      <c r="J530" s="10">
        <v>3000</v>
      </c>
      <c r="K530" s="10">
        <v>3220</v>
      </c>
      <c r="L530" s="15">
        <f>3200</f>
        <v>3200</v>
      </c>
      <c r="M530" s="10">
        <v>3298</v>
      </c>
      <c r="N530" s="10">
        <v>4137.8999999999996</v>
      </c>
      <c r="O530" s="10">
        <v>4137.8999999999996</v>
      </c>
      <c r="P530" s="12" t="e">
        <f>L530-#REF!</f>
        <v>#REF!</v>
      </c>
    </row>
    <row r="531" spans="1:16" ht="24">
      <c r="A531" s="266"/>
      <c r="B531" s="266"/>
      <c r="C531" s="9" t="s">
        <v>8</v>
      </c>
      <c r="D531" s="10">
        <f t="shared" si="58"/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5">
        <v>0</v>
      </c>
      <c r="M531" s="10">
        <v>0</v>
      </c>
      <c r="N531" s="10">
        <v>0</v>
      </c>
      <c r="O531" s="10">
        <v>0</v>
      </c>
      <c r="P531" s="12" t="e">
        <f>L531-#REF!</f>
        <v>#REF!</v>
      </c>
    </row>
    <row r="532" spans="1:16" ht="24">
      <c r="A532" s="266"/>
      <c r="B532" s="266"/>
      <c r="C532" s="9" t="s">
        <v>9</v>
      </c>
      <c r="D532" s="10">
        <f t="shared" si="58"/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5">
        <v>0</v>
      </c>
      <c r="M532" s="10">
        <v>0</v>
      </c>
      <c r="N532" s="10">
        <v>0</v>
      </c>
      <c r="O532" s="10">
        <v>0</v>
      </c>
      <c r="P532" s="12" t="e">
        <f>L532-#REF!</f>
        <v>#REF!</v>
      </c>
    </row>
    <row r="533" spans="1:16" ht="36">
      <c r="A533" s="266"/>
      <c r="B533" s="266"/>
      <c r="C533" s="9" t="s">
        <v>10</v>
      </c>
      <c r="D533" s="10">
        <f t="shared" si="58"/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5">
        <v>0</v>
      </c>
      <c r="M533" s="10">
        <v>0</v>
      </c>
      <c r="N533" s="10">
        <v>0</v>
      </c>
      <c r="O533" s="10">
        <v>0</v>
      </c>
      <c r="P533" s="12" t="e">
        <f>L533-#REF!</f>
        <v>#REF!</v>
      </c>
    </row>
    <row r="534" spans="1:16">
      <c r="A534" s="9"/>
      <c r="B534" s="9"/>
      <c r="C534" s="9"/>
      <c r="D534" s="10">
        <f t="shared" si="58"/>
        <v>0</v>
      </c>
      <c r="E534" s="10"/>
      <c r="F534" s="10"/>
      <c r="G534" s="10"/>
      <c r="H534" s="10"/>
      <c r="I534" s="10"/>
      <c r="J534" s="10"/>
      <c r="K534" s="10"/>
      <c r="L534" s="15"/>
      <c r="M534" s="10"/>
      <c r="N534" s="10"/>
      <c r="O534" s="10"/>
      <c r="P534" s="12" t="e">
        <f>L534-#REF!</f>
        <v>#REF!</v>
      </c>
    </row>
    <row r="535" spans="1:16">
      <c r="A535" s="266" t="s">
        <v>80</v>
      </c>
      <c r="B535" s="266" t="s">
        <v>13</v>
      </c>
      <c r="C535" s="9" t="s">
        <v>6</v>
      </c>
      <c r="D535" s="10">
        <f t="shared" si="58"/>
        <v>20816.7</v>
      </c>
      <c r="E535" s="10">
        <f>E536+E537+E538+E539+E540</f>
        <v>0</v>
      </c>
      <c r="F535" s="10">
        <f t="shared" ref="F535:O535" si="75">F536+F537+F538+F539+F540</f>
        <v>0</v>
      </c>
      <c r="G535" s="10">
        <f t="shared" si="75"/>
        <v>0</v>
      </c>
      <c r="H535" s="10">
        <f t="shared" si="75"/>
        <v>105</v>
      </c>
      <c r="I535" s="10">
        <f t="shared" si="75"/>
        <v>0</v>
      </c>
      <c r="J535" s="10">
        <f t="shared" si="75"/>
        <v>20500</v>
      </c>
      <c r="K535" s="10">
        <f t="shared" si="75"/>
        <v>211.7</v>
      </c>
      <c r="L535" s="15">
        <f t="shared" si="75"/>
        <v>0</v>
      </c>
      <c r="M535" s="10">
        <f t="shared" si="75"/>
        <v>0</v>
      </c>
      <c r="N535" s="10">
        <f t="shared" si="75"/>
        <v>0</v>
      </c>
      <c r="O535" s="10">
        <f t="shared" si="75"/>
        <v>0</v>
      </c>
      <c r="P535" s="12" t="e">
        <f>L535-#REF!</f>
        <v>#REF!</v>
      </c>
    </row>
    <row r="536" spans="1:16">
      <c r="A536" s="266"/>
      <c r="B536" s="266"/>
      <c r="C536" s="9" t="s">
        <v>7</v>
      </c>
      <c r="D536" s="10">
        <f t="shared" si="58"/>
        <v>20816.7</v>
      </c>
      <c r="E536" s="10">
        <v>0</v>
      </c>
      <c r="F536" s="10">
        <v>0</v>
      </c>
      <c r="G536" s="10">
        <v>0</v>
      </c>
      <c r="H536" s="10">
        <v>105</v>
      </c>
      <c r="I536" s="10">
        <v>0</v>
      </c>
      <c r="J536" s="10">
        <v>20500</v>
      </c>
      <c r="K536" s="10">
        <v>211.7</v>
      </c>
      <c r="L536" s="15">
        <v>0</v>
      </c>
      <c r="M536" s="10">
        <v>0</v>
      </c>
      <c r="N536" s="10">
        <v>0</v>
      </c>
      <c r="O536" s="10">
        <v>0</v>
      </c>
      <c r="P536" s="12" t="e">
        <f>L536-#REF!</f>
        <v>#REF!</v>
      </c>
    </row>
    <row r="537" spans="1:16" ht="24">
      <c r="A537" s="266"/>
      <c r="B537" s="266"/>
      <c r="C537" s="9" t="s">
        <v>8</v>
      </c>
      <c r="D537" s="10">
        <f t="shared" si="58"/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5">
        <v>0</v>
      </c>
      <c r="M537" s="10">
        <v>0</v>
      </c>
      <c r="N537" s="10">
        <v>0</v>
      </c>
      <c r="O537" s="10">
        <v>0</v>
      </c>
      <c r="P537" s="12" t="e">
        <f>L537-#REF!</f>
        <v>#REF!</v>
      </c>
    </row>
    <row r="538" spans="1:16" ht="24">
      <c r="A538" s="266"/>
      <c r="B538" s="266"/>
      <c r="C538" s="9" t="s">
        <v>9</v>
      </c>
      <c r="D538" s="10">
        <f t="shared" si="58"/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5">
        <v>0</v>
      </c>
      <c r="M538" s="10">
        <v>0</v>
      </c>
      <c r="N538" s="10">
        <v>0</v>
      </c>
      <c r="O538" s="10">
        <v>0</v>
      </c>
      <c r="P538" s="12" t="e">
        <f>L538-#REF!</f>
        <v>#REF!</v>
      </c>
    </row>
    <row r="539" spans="1:16" ht="36">
      <c r="A539" s="266"/>
      <c r="B539" s="266"/>
      <c r="C539" s="9" t="s">
        <v>10</v>
      </c>
      <c r="D539" s="10">
        <f t="shared" si="58"/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5">
        <v>0</v>
      </c>
      <c r="M539" s="10">
        <v>0</v>
      </c>
      <c r="N539" s="10">
        <v>0</v>
      </c>
      <c r="O539" s="10">
        <v>0</v>
      </c>
      <c r="P539" s="12" t="e">
        <f>L539-#REF!</f>
        <v>#REF!</v>
      </c>
    </row>
    <row r="540" spans="1:16">
      <c r="A540" s="9"/>
      <c r="B540" s="9"/>
      <c r="C540" s="9"/>
      <c r="D540" s="10">
        <f t="shared" si="58"/>
        <v>0</v>
      </c>
      <c r="E540" s="10"/>
      <c r="F540" s="10"/>
      <c r="G540" s="10"/>
      <c r="H540" s="10"/>
      <c r="I540" s="10"/>
      <c r="J540" s="10"/>
      <c r="K540" s="10"/>
      <c r="L540" s="15"/>
      <c r="M540" s="10"/>
      <c r="N540" s="10"/>
      <c r="O540" s="10"/>
      <c r="P540" s="12" t="e">
        <f>L540-#REF!</f>
        <v>#REF!</v>
      </c>
    </row>
    <row r="541" spans="1:16">
      <c r="A541" s="266" t="s">
        <v>81</v>
      </c>
      <c r="B541" s="266" t="s">
        <v>13</v>
      </c>
      <c r="C541" s="9" t="s">
        <v>6</v>
      </c>
      <c r="D541" s="10">
        <f t="shared" si="58"/>
        <v>36705.600000000006</v>
      </c>
      <c r="E541" s="10">
        <f>E542+E543+E544+E545+E546</f>
        <v>1375</v>
      </c>
      <c r="F541" s="10">
        <f t="shared" ref="F541:O541" si="76">F542+F543+F544+F545+F546</f>
        <v>1049.7</v>
      </c>
      <c r="G541" s="10">
        <f t="shared" si="76"/>
        <v>390.2</v>
      </c>
      <c r="H541" s="10">
        <f t="shared" si="76"/>
        <v>1271.5999999999999</v>
      </c>
      <c r="I541" s="10">
        <f t="shared" si="76"/>
        <v>917.7</v>
      </c>
      <c r="J541" s="10">
        <f t="shared" si="76"/>
        <v>18343.800000000003</v>
      </c>
      <c r="K541" s="10">
        <f t="shared" si="76"/>
        <v>2157.6</v>
      </c>
      <c r="L541" s="15">
        <f t="shared" si="76"/>
        <v>3000</v>
      </c>
      <c r="M541" s="10">
        <f t="shared" si="76"/>
        <v>3000</v>
      </c>
      <c r="N541" s="10">
        <f t="shared" si="76"/>
        <v>2600</v>
      </c>
      <c r="O541" s="10">
        <f t="shared" si="76"/>
        <v>2600</v>
      </c>
      <c r="P541" s="12" t="e">
        <f>L541-#REF!</f>
        <v>#REF!</v>
      </c>
    </row>
    <row r="542" spans="1:16">
      <c r="A542" s="266"/>
      <c r="B542" s="266"/>
      <c r="C542" s="9" t="s">
        <v>7</v>
      </c>
      <c r="D542" s="10">
        <f t="shared" si="58"/>
        <v>28546.5</v>
      </c>
      <c r="E542" s="10">
        <v>1375</v>
      </c>
      <c r="F542" s="10">
        <v>1049.7</v>
      </c>
      <c r="G542" s="10">
        <v>390.2</v>
      </c>
      <c r="H542" s="10">
        <v>1271.5999999999999</v>
      </c>
      <c r="I542" s="10">
        <v>917.7</v>
      </c>
      <c r="J542" s="10">
        <v>10184.700000000001</v>
      </c>
      <c r="K542" s="10">
        <v>2157.6</v>
      </c>
      <c r="L542" s="15">
        <v>3000</v>
      </c>
      <c r="M542" s="10">
        <v>3000</v>
      </c>
      <c r="N542" s="10">
        <v>2600</v>
      </c>
      <c r="O542" s="10">
        <v>2600</v>
      </c>
      <c r="P542" s="12" t="e">
        <f>L542-#REF!</f>
        <v>#REF!</v>
      </c>
    </row>
    <row r="543" spans="1:16" ht="24">
      <c r="A543" s="266"/>
      <c r="B543" s="266"/>
      <c r="C543" s="9" t="s">
        <v>8</v>
      </c>
      <c r="D543" s="10">
        <f t="shared" si="58"/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5">
        <v>0</v>
      </c>
      <c r="M543" s="10">
        <v>0</v>
      </c>
      <c r="N543" s="10">
        <v>0</v>
      </c>
      <c r="O543" s="10">
        <v>0</v>
      </c>
      <c r="P543" s="12" t="e">
        <f>L543-#REF!</f>
        <v>#REF!</v>
      </c>
    </row>
    <row r="544" spans="1:16" ht="24">
      <c r="A544" s="266"/>
      <c r="B544" s="266"/>
      <c r="C544" s="9" t="s">
        <v>9</v>
      </c>
      <c r="D544" s="10">
        <f t="shared" si="58"/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5">
        <v>0</v>
      </c>
      <c r="M544" s="10">
        <v>0</v>
      </c>
      <c r="N544" s="10">
        <v>0</v>
      </c>
      <c r="O544" s="10">
        <v>0</v>
      </c>
      <c r="P544" s="12" t="e">
        <f>L544-#REF!</f>
        <v>#REF!</v>
      </c>
    </row>
    <row r="545" spans="1:16" ht="36">
      <c r="A545" s="266"/>
      <c r="B545" s="266"/>
      <c r="C545" s="9" t="s">
        <v>10</v>
      </c>
      <c r="D545" s="10">
        <f t="shared" si="58"/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5">
        <v>0</v>
      </c>
      <c r="M545" s="10">
        <v>0</v>
      </c>
      <c r="N545" s="10">
        <v>0</v>
      </c>
      <c r="O545" s="10">
        <v>0</v>
      </c>
      <c r="P545" s="12" t="e">
        <f>L545-#REF!</f>
        <v>#REF!</v>
      </c>
    </row>
    <row r="546" spans="1:16" ht="72">
      <c r="A546" s="266"/>
      <c r="B546" s="266"/>
      <c r="C546" s="9" t="s">
        <v>11</v>
      </c>
      <c r="D546" s="10">
        <f t="shared" si="58"/>
        <v>8159.1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8159.1</v>
      </c>
      <c r="K546" s="10">
        <v>0</v>
      </c>
      <c r="L546" s="15">
        <v>0</v>
      </c>
      <c r="M546" s="10">
        <v>0</v>
      </c>
      <c r="N546" s="10">
        <v>0</v>
      </c>
      <c r="O546" s="10">
        <v>0</v>
      </c>
      <c r="P546" s="12" t="e">
        <f>L546-#REF!</f>
        <v>#REF!</v>
      </c>
    </row>
    <row r="547" spans="1:16">
      <c r="A547" s="266" t="s">
        <v>82</v>
      </c>
      <c r="B547" s="266" t="s">
        <v>13</v>
      </c>
      <c r="C547" s="9" t="s">
        <v>6</v>
      </c>
      <c r="D547" s="10">
        <f t="shared" si="58"/>
        <v>186139.8</v>
      </c>
      <c r="E547" s="10">
        <f>SUM(E548:E551)</f>
        <v>937.7</v>
      </c>
      <c r="F547" s="10">
        <f t="shared" ref="F547:O547" si="77">SUM(F548:F551)</f>
        <v>3439.8</v>
      </c>
      <c r="G547" s="10">
        <f t="shared" si="77"/>
        <v>1731</v>
      </c>
      <c r="H547" s="10">
        <f t="shared" si="77"/>
        <v>1035.8</v>
      </c>
      <c r="I547" s="10">
        <f t="shared" si="77"/>
        <v>13544.2</v>
      </c>
      <c r="J547" s="10">
        <f t="shared" si="77"/>
        <v>27601.4</v>
      </c>
      <c r="K547" s="10">
        <f t="shared" si="77"/>
        <v>7752.5</v>
      </c>
      <c r="L547" s="15">
        <f t="shared" si="77"/>
        <v>31825.3</v>
      </c>
      <c r="M547" s="10">
        <f t="shared" si="77"/>
        <v>31937.3</v>
      </c>
      <c r="N547" s="10">
        <f t="shared" si="77"/>
        <v>33167.4</v>
      </c>
      <c r="O547" s="10">
        <f t="shared" si="77"/>
        <v>33167.4</v>
      </c>
      <c r="P547" s="12" t="e">
        <f>L547-#REF!</f>
        <v>#REF!</v>
      </c>
    </row>
    <row r="548" spans="1:16">
      <c r="A548" s="266"/>
      <c r="B548" s="266"/>
      <c r="C548" s="9" t="s">
        <v>7</v>
      </c>
      <c r="D548" s="10">
        <f t="shared" si="58"/>
        <v>186139.8</v>
      </c>
      <c r="E548" s="10">
        <v>937.7</v>
      </c>
      <c r="F548" s="10">
        <v>3439.8</v>
      </c>
      <c r="G548" s="10">
        <v>1731</v>
      </c>
      <c r="H548" s="10">
        <v>1035.8</v>
      </c>
      <c r="I548" s="10">
        <v>13544.2</v>
      </c>
      <c r="J548" s="10">
        <v>27601.4</v>
      </c>
      <c r="K548" s="10">
        <v>7752.5</v>
      </c>
      <c r="L548" s="15">
        <v>31825.3</v>
      </c>
      <c r="M548" s="10">
        <v>31937.3</v>
      </c>
      <c r="N548" s="10">
        <v>33167.4</v>
      </c>
      <c r="O548" s="10">
        <v>33167.4</v>
      </c>
      <c r="P548" s="12" t="e">
        <f>L548-#REF!</f>
        <v>#REF!</v>
      </c>
    </row>
    <row r="549" spans="1:16" ht="24">
      <c r="A549" s="266"/>
      <c r="B549" s="266"/>
      <c r="C549" s="9" t="s">
        <v>8</v>
      </c>
      <c r="D549" s="10">
        <f t="shared" si="58"/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5">
        <v>0</v>
      </c>
      <c r="M549" s="10">
        <v>0</v>
      </c>
      <c r="N549" s="10">
        <v>0</v>
      </c>
      <c r="O549" s="10">
        <v>0</v>
      </c>
      <c r="P549" s="12" t="e">
        <f>L549-#REF!</f>
        <v>#REF!</v>
      </c>
    </row>
    <row r="550" spans="1:16" ht="24">
      <c r="A550" s="266"/>
      <c r="B550" s="266"/>
      <c r="C550" s="9" t="s">
        <v>9</v>
      </c>
      <c r="D550" s="10">
        <f t="shared" si="58"/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5">
        <v>0</v>
      </c>
      <c r="M550" s="10">
        <v>0</v>
      </c>
      <c r="N550" s="10">
        <v>0</v>
      </c>
      <c r="O550" s="10">
        <v>0</v>
      </c>
      <c r="P550" s="12" t="e">
        <f>L550-#REF!</f>
        <v>#REF!</v>
      </c>
    </row>
    <row r="551" spans="1:16" ht="36">
      <c r="A551" s="266"/>
      <c r="B551" s="266"/>
      <c r="C551" s="9" t="s">
        <v>10</v>
      </c>
      <c r="D551" s="10">
        <f t="shared" si="58"/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5">
        <v>0</v>
      </c>
      <c r="M551" s="10">
        <v>0</v>
      </c>
      <c r="N551" s="10">
        <v>0</v>
      </c>
      <c r="O551" s="10">
        <v>0</v>
      </c>
      <c r="P551" s="12" t="e">
        <f>L551-#REF!</f>
        <v>#REF!</v>
      </c>
    </row>
    <row r="552" spans="1:16" hidden="1">
      <c r="A552" s="9"/>
      <c r="B552" s="9"/>
      <c r="C552" s="9"/>
      <c r="D552" s="10">
        <f t="shared" si="58"/>
        <v>0</v>
      </c>
      <c r="E552" s="10"/>
      <c r="F552" s="10"/>
      <c r="G552" s="10"/>
      <c r="H552" s="10"/>
      <c r="I552" s="10"/>
      <c r="J552" s="10"/>
      <c r="K552" s="10"/>
      <c r="L552" s="15"/>
      <c r="M552" s="10"/>
      <c r="N552" s="10"/>
      <c r="O552" s="10"/>
      <c r="P552" s="12" t="e">
        <f>L552-#REF!</f>
        <v>#REF!</v>
      </c>
    </row>
    <row r="553" spans="1:16">
      <c r="A553" s="266" t="s">
        <v>83</v>
      </c>
      <c r="B553" s="266" t="s">
        <v>13</v>
      </c>
      <c r="C553" s="9" t="s">
        <v>6</v>
      </c>
      <c r="D553" s="10">
        <f t="shared" si="58"/>
        <v>39517.9</v>
      </c>
      <c r="E553" s="10">
        <f>E554+E555+E556+E557+E558</f>
        <v>32.799999999999997</v>
      </c>
      <c r="F553" s="10">
        <f t="shared" ref="F553:O553" si="78">F554+F555+F556+F557+F558</f>
        <v>5499.5</v>
      </c>
      <c r="G553" s="10">
        <f t="shared" si="78"/>
        <v>5873.7</v>
      </c>
      <c r="H553" s="10">
        <f t="shared" si="78"/>
        <v>4039.4</v>
      </c>
      <c r="I553" s="10">
        <f t="shared" si="78"/>
        <v>2500</v>
      </c>
      <c r="J553" s="10">
        <f t="shared" si="78"/>
        <v>7311.5</v>
      </c>
      <c r="K553" s="10">
        <f t="shared" si="78"/>
        <v>3861</v>
      </c>
      <c r="L553" s="15">
        <f t="shared" si="78"/>
        <v>3180</v>
      </c>
      <c r="M553" s="10">
        <f t="shared" si="78"/>
        <v>3520</v>
      </c>
      <c r="N553" s="10">
        <f t="shared" si="78"/>
        <v>1850</v>
      </c>
      <c r="O553" s="10">
        <f t="shared" si="78"/>
        <v>1850</v>
      </c>
      <c r="P553" s="12" t="e">
        <f>L553-#REF!</f>
        <v>#REF!</v>
      </c>
    </row>
    <row r="554" spans="1:16">
      <c r="A554" s="266"/>
      <c r="B554" s="266"/>
      <c r="C554" s="9" t="s">
        <v>7</v>
      </c>
      <c r="D554" s="10">
        <f t="shared" si="58"/>
        <v>39517.9</v>
      </c>
      <c r="E554" s="10">
        <v>32.799999999999997</v>
      </c>
      <c r="F554" s="10">
        <v>5499.5</v>
      </c>
      <c r="G554" s="10">
        <v>5873.7</v>
      </c>
      <c r="H554" s="10">
        <v>4039.4</v>
      </c>
      <c r="I554" s="10">
        <v>2500</v>
      </c>
      <c r="J554" s="10">
        <v>7311.5</v>
      </c>
      <c r="K554" s="10">
        <v>3861</v>
      </c>
      <c r="L554" s="15">
        <v>3180</v>
      </c>
      <c r="M554" s="10">
        <v>3520</v>
      </c>
      <c r="N554" s="10">
        <v>1850</v>
      </c>
      <c r="O554" s="10">
        <v>1850</v>
      </c>
      <c r="P554" s="12" t="e">
        <f>L554-#REF!</f>
        <v>#REF!</v>
      </c>
    </row>
    <row r="555" spans="1:16" ht="24">
      <c r="A555" s="266"/>
      <c r="B555" s="266"/>
      <c r="C555" s="9" t="s">
        <v>8</v>
      </c>
      <c r="D555" s="10">
        <f t="shared" si="58"/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5">
        <v>0</v>
      </c>
      <c r="M555" s="10">
        <v>0</v>
      </c>
      <c r="N555" s="10">
        <v>0</v>
      </c>
      <c r="O555" s="10">
        <v>0</v>
      </c>
      <c r="P555" s="12" t="e">
        <f>L555-#REF!</f>
        <v>#REF!</v>
      </c>
    </row>
    <row r="556" spans="1:16" ht="24">
      <c r="A556" s="266"/>
      <c r="B556" s="266"/>
      <c r="C556" s="9" t="s">
        <v>9</v>
      </c>
      <c r="D556" s="10">
        <f t="shared" si="58"/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5">
        <v>0</v>
      </c>
      <c r="M556" s="10">
        <v>0</v>
      </c>
      <c r="N556" s="10">
        <v>0</v>
      </c>
      <c r="O556" s="10">
        <v>0</v>
      </c>
      <c r="P556" s="12" t="e">
        <f>L556-#REF!</f>
        <v>#REF!</v>
      </c>
    </row>
    <row r="557" spans="1:16" ht="36">
      <c r="A557" s="266"/>
      <c r="B557" s="266"/>
      <c r="C557" s="9" t="s">
        <v>10</v>
      </c>
      <c r="D557" s="10">
        <f t="shared" si="58"/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5">
        <v>0</v>
      </c>
      <c r="M557" s="10">
        <v>0</v>
      </c>
      <c r="N557" s="10">
        <v>0</v>
      </c>
      <c r="O557" s="10">
        <v>0</v>
      </c>
      <c r="P557" s="12" t="e">
        <f>L557-#REF!</f>
        <v>#REF!</v>
      </c>
    </row>
    <row r="558" spans="1:16">
      <c r="A558" s="9"/>
      <c r="B558" s="9"/>
      <c r="C558" s="9"/>
      <c r="D558" s="10">
        <f t="shared" si="58"/>
        <v>0</v>
      </c>
      <c r="E558" s="10"/>
      <c r="F558" s="10"/>
      <c r="G558" s="10"/>
      <c r="H558" s="10"/>
      <c r="I558" s="10"/>
      <c r="J558" s="10"/>
      <c r="K558" s="10"/>
      <c r="L558" s="15"/>
      <c r="M558" s="10"/>
      <c r="N558" s="10"/>
      <c r="O558" s="10"/>
      <c r="P558" s="12" t="e">
        <f>L558-#REF!</f>
        <v>#REF!</v>
      </c>
    </row>
    <row r="559" spans="1:16">
      <c r="A559" s="266" t="s">
        <v>84</v>
      </c>
      <c r="B559" s="266" t="s">
        <v>13</v>
      </c>
      <c r="C559" s="9" t="s">
        <v>6</v>
      </c>
      <c r="D559" s="10">
        <f t="shared" si="58"/>
        <v>524.5</v>
      </c>
      <c r="E559" s="10">
        <f>E560+E561+E562+E563+E564</f>
        <v>524.5</v>
      </c>
      <c r="F559" s="10">
        <f t="shared" ref="F559:O559" si="79">F560+F561+F562+F563+F564</f>
        <v>0</v>
      </c>
      <c r="G559" s="10">
        <f t="shared" si="79"/>
        <v>0</v>
      </c>
      <c r="H559" s="10">
        <f t="shared" si="79"/>
        <v>0</v>
      </c>
      <c r="I559" s="10">
        <f t="shared" si="79"/>
        <v>0</v>
      </c>
      <c r="J559" s="10">
        <f t="shared" si="79"/>
        <v>0</v>
      </c>
      <c r="K559" s="10">
        <f t="shared" si="79"/>
        <v>0</v>
      </c>
      <c r="L559" s="15">
        <f t="shared" si="79"/>
        <v>0</v>
      </c>
      <c r="M559" s="10">
        <f t="shared" si="79"/>
        <v>0</v>
      </c>
      <c r="N559" s="10">
        <f t="shared" si="79"/>
        <v>0</v>
      </c>
      <c r="O559" s="10">
        <f t="shared" si="79"/>
        <v>0</v>
      </c>
      <c r="P559" s="12" t="e">
        <f>L559-#REF!</f>
        <v>#REF!</v>
      </c>
    </row>
    <row r="560" spans="1:16">
      <c r="A560" s="266"/>
      <c r="B560" s="266"/>
      <c r="C560" s="9" t="s">
        <v>7</v>
      </c>
      <c r="D560" s="10">
        <f t="shared" si="58"/>
        <v>524.5</v>
      </c>
      <c r="E560" s="10">
        <v>524.5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5">
        <v>0</v>
      </c>
      <c r="M560" s="10">
        <v>0</v>
      </c>
      <c r="N560" s="10">
        <v>0</v>
      </c>
      <c r="O560" s="10">
        <v>0</v>
      </c>
      <c r="P560" s="12" t="e">
        <f>L560-#REF!</f>
        <v>#REF!</v>
      </c>
    </row>
    <row r="561" spans="1:16" ht="24">
      <c r="A561" s="266"/>
      <c r="B561" s="266"/>
      <c r="C561" s="9" t="s">
        <v>8</v>
      </c>
      <c r="D561" s="10">
        <f t="shared" si="58"/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5">
        <v>0</v>
      </c>
      <c r="M561" s="10">
        <v>0</v>
      </c>
      <c r="N561" s="10">
        <v>0</v>
      </c>
      <c r="O561" s="10">
        <v>0</v>
      </c>
      <c r="P561" s="12" t="e">
        <f>L561-#REF!</f>
        <v>#REF!</v>
      </c>
    </row>
    <row r="562" spans="1:16" ht="24">
      <c r="A562" s="266"/>
      <c r="B562" s="266"/>
      <c r="C562" s="9" t="s">
        <v>9</v>
      </c>
      <c r="D562" s="10">
        <f t="shared" ref="D562:D625" si="80">SUM(E562:O562)</f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5">
        <v>0</v>
      </c>
      <c r="M562" s="10">
        <v>0</v>
      </c>
      <c r="N562" s="10">
        <v>0</v>
      </c>
      <c r="O562" s="10">
        <v>0</v>
      </c>
      <c r="P562" s="12" t="e">
        <f>L562-#REF!</f>
        <v>#REF!</v>
      </c>
    </row>
    <row r="563" spans="1:16" ht="36">
      <c r="A563" s="266"/>
      <c r="B563" s="266"/>
      <c r="C563" s="9" t="s">
        <v>10</v>
      </c>
      <c r="D563" s="10">
        <f t="shared" si="80"/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5">
        <v>0</v>
      </c>
      <c r="M563" s="10">
        <v>0</v>
      </c>
      <c r="N563" s="10">
        <v>0</v>
      </c>
      <c r="O563" s="10">
        <v>0</v>
      </c>
      <c r="P563" s="12" t="e">
        <f>L563-#REF!</f>
        <v>#REF!</v>
      </c>
    </row>
    <row r="564" spans="1:16">
      <c r="A564" s="9"/>
      <c r="B564" s="9"/>
      <c r="C564" s="9"/>
      <c r="D564" s="10">
        <f t="shared" si="80"/>
        <v>0</v>
      </c>
      <c r="E564" s="10"/>
      <c r="F564" s="10"/>
      <c r="G564" s="10"/>
      <c r="H564" s="10"/>
      <c r="I564" s="10"/>
      <c r="J564" s="10"/>
      <c r="K564" s="10"/>
      <c r="L564" s="15"/>
      <c r="M564" s="10"/>
      <c r="N564" s="10"/>
      <c r="O564" s="10"/>
      <c r="P564" s="12" t="e">
        <f>L564-#REF!</f>
        <v>#REF!</v>
      </c>
    </row>
    <row r="565" spans="1:16">
      <c r="A565" s="266" t="s">
        <v>85</v>
      </c>
      <c r="B565" s="266" t="s">
        <v>14</v>
      </c>
      <c r="C565" s="9" t="s">
        <v>6</v>
      </c>
      <c r="D565" s="10">
        <f t="shared" si="80"/>
        <v>2173.6999999999998</v>
      </c>
      <c r="E565" s="10">
        <f>E566+E567+E568+E569+E570</f>
        <v>0</v>
      </c>
      <c r="F565" s="10">
        <f t="shared" ref="F565:O565" si="81">F566+F567+F568+F569+F570</f>
        <v>0</v>
      </c>
      <c r="G565" s="10">
        <f t="shared" si="81"/>
        <v>0</v>
      </c>
      <c r="H565" s="10">
        <f t="shared" si="81"/>
        <v>0</v>
      </c>
      <c r="I565" s="10">
        <f t="shared" si="81"/>
        <v>0</v>
      </c>
      <c r="J565" s="10">
        <f t="shared" si="81"/>
        <v>2173.6999999999998</v>
      </c>
      <c r="K565" s="10">
        <f t="shared" si="81"/>
        <v>0</v>
      </c>
      <c r="L565" s="15">
        <f t="shared" si="81"/>
        <v>0</v>
      </c>
      <c r="M565" s="10">
        <f t="shared" si="81"/>
        <v>0</v>
      </c>
      <c r="N565" s="10">
        <f t="shared" si="81"/>
        <v>0</v>
      </c>
      <c r="O565" s="10">
        <f t="shared" si="81"/>
        <v>0</v>
      </c>
      <c r="P565" s="12" t="e">
        <f>L565-#REF!</f>
        <v>#REF!</v>
      </c>
    </row>
    <row r="566" spans="1:16">
      <c r="A566" s="266"/>
      <c r="B566" s="266"/>
      <c r="C566" s="9" t="s">
        <v>7</v>
      </c>
      <c r="D566" s="10">
        <f t="shared" si="80"/>
        <v>2173.6999999999998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2173.6999999999998</v>
      </c>
      <c r="K566" s="10">
        <v>0</v>
      </c>
      <c r="L566" s="15">
        <v>0</v>
      </c>
      <c r="M566" s="10">
        <v>0</v>
      </c>
      <c r="N566" s="10">
        <v>0</v>
      </c>
      <c r="O566" s="10">
        <v>0</v>
      </c>
      <c r="P566" s="12" t="e">
        <f>L566-#REF!</f>
        <v>#REF!</v>
      </c>
    </row>
    <row r="567" spans="1:16" ht="24">
      <c r="A567" s="266"/>
      <c r="B567" s="266"/>
      <c r="C567" s="9" t="s">
        <v>8</v>
      </c>
      <c r="D567" s="10">
        <f t="shared" si="80"/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5">
        <v>0</v>
      </c>
      <c r="M567" s="10">
        <v>0</v>
      </c>
      <c r="N567" s="10">
        <v>0</v>
      </c>
      <c r="O567" s="10">
        <v>0</v>
      </c>
      <c r="P567" s="12" t="e">
        <f>L567-#REF!</f>
        <v>#REF!</v>
      </c>
    </row>
    <row r="568" spans="1:16" ht="24">
      <c r="A568" s="266"/>
      <c r="B568" s="266"/>
      <c r="C568" s="9" t="s">
        <v>9</v>
      </c>
      <c r="D568" s="10">
        <f t="shared" si="80"/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5">
        <v>0</v>
      </c>
      <c r="M568" s="10">
        <v>0</v>
      </c>
      <c r="N568" s="10">
        <v>0</v>
      </c>
      <c r="O568" s="10">
        <v>0</v>
      </c>
      <c r="P568" s="12" t="e">
        <f>L568-#REF!</f>
        <v>#REF!</v>
      </c>
    </row>
    <row r="569" spans="1:16" ht="36">
      <c r="A569" s="266"/>
      <c r="B569" s="266"/>
      <c r="C569" s="9" t="s">
        <v>10</v>
      </c>
      <c r="D569" s="10">
        <f t="shared" si="80"/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5">
        <v>0</v>
      </c>
      <c r="M569" s="10">
        <v>0</v>
      </c>
      <c r="N569" s="10">
        <v>0</v>
      </c>
      <c r="O569" s="10">
        <v>0</v>
      </c>
      <c r="P569" s="12" t="e">
        <f>L569-#REF!</f>
        <v>#REF!</v>
      </c>
    </row>
    <row r="570" spans="1:16">
      <c r="A570" s="9"/>
      <c r="B570" s="9"/>
      <c r="C570" s="9"/>
      <c r="D570" s="10">
        <f t="shared" si="80"/>
        <v>0</v>
      </c>
      <c r="E570" s="10"/>
      <c r="F570" s="10"/>
      <c r="G570" s="10"/>
      <c r="H570" s="10"/>
      <c r="I570" s="10"/>
      <c r="J570" s="10"/>
      <c r="K570" s="10"/>
      <c r="L570" s="15"/>
      <c r="M570" s="10"/>
      <c r="N570" s="10"/>
      <c r="O570" s="10"/>
      <c r="P570" s="12" t="e">
        <f>L570-#REF!</f>
        <v>#REF!</v>
      </c>
    </row>
    <row r="571" spans="1:16">
      <c r="A571" s="266" t="s">
        <v>86</v>
      </c>
      <c r="B571" s="266" t="s">
        <v>87</v>
      </c>
      <c r="C571" s="9" t="s">
        <v>6</v>
      </c>
      <c r="D571" s="10">
        <f t="shared" si="80"/>
        <v>603611</v>
      </c>
      <c r="E571" s="10">
        <f>E572+E573+E574+E575+E576</f>
        <v>313083.7</v>
      </c>
      <c r="F571" s="10">
        <f t="shared" ref="F571:O571" si="82">F572+F573+F574+F575+F576</f>
        <v>290527.3</v>
      </c>
      <c r="G571" s="10">
        <f t="shared" si="82"/>
        <v>0</v>
      </c>
      <c r="H571" s="10">
        <f t="shared" si="82"/>
        <v>0</v>
      </c>
      <c r="I571" s="10">
        <f t="shared" si="82"/>
        <v>0</v>
      </c>
      <c r="J571" s="10">
        <f t="shared" si="82"/>
        <v>0</v>
      </c>
      <c r="K571" s="10">
        <f t="shared" si="82"/>
        <v>0</v>
      </c>
      <c r="L571" s="15">
        <f t="shared" si="82"/>
        <v>0</v>
      </c>
      <c r="M571" s="10">
        <f t="shared" si="82"/>
        <v>0</v>
      </c>
      <c r="N571" s="10">
        <f t="shared" si="82"/>
        <v>0</v>
      </c>
      <c r="O571" s="10">
        <f t="shared" si="82"/>
        <v>0</v>
      </c>
      <c r="P571" s="12" t="e">
        <f>L571-#REF!</f>
        <v>#REF!</v>
      </c>
    </row>
    <row r="572" spans="1:16">
      <c r="A572" s="266"/>
      <c r="B572" s="266"/>
      <c r="C572" s="9" t="s">
        <v>7</v>
      </c>
      <c r="D572" s="10">
        <f t="shared" si="80"/>
        <v>38927.9</v>
      </c>
      <c r="E572" s="10">
        <v>13083.7</v>
      </c>
      <c r="F572" s="10">
        <v>25844.2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5">
        <v>0</v>
      </c>
      <c r="M572" s="10">
        <v>0</v>
      </c>
      <c r="N572" s="10">
        <v>0</v>
      </c>
      <c r="O572" s="10">
        <v>0</v>
      </c>
      <c r="P572" s="12" t="e">
        <f>L572-#REF!</f>
        <v>#REF!</v>
      </c>
    </row>
    <row r="573" spans="1:16" ht="24">
      <c r="A573" s="266"/>
      <c r="B573" s="266"/>
      <c r="C573" s="9" t="s">
        <v>8</v>
      </c>
      <c r="D573" s="10">
        <f t="shared" si="80"/>
        <v>564683.1</v>
      </c>
      <c r="E573" s="10">
        <v>300000</v>
      </c>
      <c r="F573" s="10">
        <v>264683.09999999998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5">
        <v>0</v>
      </c>
      <c r="M573" s="10">
        <v>0</v>
      </c>
      <c r="N573" s="10">
        <v>0</v>
      </c>
      <c r="O573" s="10">
        <v>0</v>
      </c>
      <c r="P573" s="12" t="e">
        <f>L573-#REF!</f>
        <v>#REF!</v>
      </c>
    </row>
    <row r="574" spans="1:16" ht="24">
      <c r="A574" s="266"/>
      <c r="B574" s="266"/>
      <c r="C574" s="9" t="s">
        <v>9</v>
      </c>
      <c r="D574" s="10">
        <f t="shared" si="80"/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5">
        <v>0</v>
      </c>
      <c r="M574" s="10">
        <v>0</v>
      </c>
      <c r="N574" s="10">
        <v>0</v>
      </c>
      <c r="O574" s="10">
        <v>0</v>
      </c>
      <c r="P574" s="12" t="e">
        <f>L574-#REF!</f>
        <v>#REF!</v>
      </c>
    </row>
    <row r="575" spans="1:16" ht="36">
      <c r="A575" s="266"/>
      <c r="B575" s="266"/>
      <c r="C575" s="9" t="s">
        <v>10</v>
      </c>
      <c r="D575" s="10">
        <f t="shared" si="80"/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5">
        <v>0</v>
      </c>
      <c r="M575" s="10">
        <v>0</v>
      </c>
      <c r="N575" s="10">
        <v>0</v>
      </c>
      <c r="O575" s="10">
        <v>0</v>
      </c>
      <c r="P575" s="12" t="e">
        <f>L575-#REF!</f>
        <v>#REF!</v>
      </c>
    </row>
    <row r="576" spans="1:16">
      <c r="A576" s="9"/>
      <c r="B576" s="9"/>
      <c r="C576" s="9"/>
      <c r="D576" s="10">
        <f t="shared" si="80"/>
        <v>0</v>
      </c>
      <c r="E576" s="10"/>
      <c r="F576" s="10"/>
      <c r="G576" s="10"/>
      <c r="H576" s="10"/>
      <c r="I576" s="10"/>
      <c r="J576" s="10"/>
      <c r="K576" s="10"/>
      <c r="L576" s="15"/>
      <c r="M576" s="10"/>
      <c r="N576" s="10"/>
      <c r="O576" s="10"/>
      <c r="P576" s="12" t="e">
        <f>L576-#REF!</f>
        <v>#REF!</v>
      </c>
    </row>
    <row r="577" spans="1:16">
      <c r="A577" s="266" t="s">
        <v>88</v>
      </c>
      <c r="B577" s="266" t="s">
        <v>87</v>
      </c>
      <c r="C577" s="9" t="s">
        <v>6</v>
      </c>
      <c r="D577" s="10">
        <f t="shared" si="80"/>
        <v>62600.800000000003</v>
      </c>
      <c r="E577" s="10">
        <f>E578+E579+E580+E581+E582</f>
        <v>62600.800000000003</v>
      </c>
      <c r="F577" s="10">
        <f t="shared" ref="F577:O577" si="83">F578+F579+F580+F581+F582</f>
        <v>0</v>
      </c>
      <c r="G577" s="10">
        <f t="shared" si="83"/>
        <v>0</v>
      </c>
      <c r="H577" s="10">
        <f t="shared" si="83"/>
        <v>0</v>
      </c>
      <c r="I577" s="10">
        <f t="shared" si="83"/>
        <v>0</v>
      </c>
      <c r="J577" s="10">
        <f t="shared" si="83"/>
        <v>0</v>
      </c>
      <c r="K577" s="10">
        <f t="shared" si="83"/>
        <v>0</v>
      </c>
      <c r="L577" s="15">
        <f t="shared" si="83"/>
        <v>0</v>
      </c>
      <c r="M577" s="10">
        <f t="shared" si="83"/>
        <v>0</v>
      </c>
      <c r="N577" s="10">
        <f t="shared" si="83"/>
        <v>0</v>
      </c>
      <c r="O577" s="10">
        <f t="shared" si="83"/>
        <v>0</v>
      </c>
      <c r="P577" s="12" t="e">
        <f>L577-#REF!</f>
        <v>#REF!</v>
      </c>
    </row>
    <row r="578" spans="1:16">
      <c r="A578" s="266"/>
      <c r="B578" s="266"/>
      <c r="C578" s="9" t="s">
        <v>7</v>
      </c>
      <c r="D578" s="10">
        <f t="shared" si="80"/>
        <v>62600.800000000003</v>
      </c>
      <c r="E578" s="10">
        <v>62600.800000000003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5">
        <v>0</v>
      </c>
      <c r="M578" s="10">
        <v>0</v>
      </c>
      <c r="N578" s="10">
        <v>0</v>
      </c>
      <c r="O578" s="10">
        <v>0</v>
      </c>
      <c r="P578" s="12" t="e">
        <f>L578-#REF!</f>
        <v>#REF!</v>
      </c>
    </row>
    <row r="579" spans="1:16" ht="24">
      <c r="A579" s="266"/>
      <c r="B579" s="266"/>
      <c r="C579" s="9" t="s">
        <v>8</v>
      </c>
      <c r="D579" s="10">
        <f t="shared" si="80"/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5">
        <v>0</v>
      </c>
      <c r="M579" s="10">
        <v>0</v>
      </c>
      <c r="N579" s="10">
        <v>0</v>
      </c>
      <c r="O579" s="10">
        <v>0</v>
      </c>
      <c r="P579" s="12" t="e">
        <f>L579-#REF!</f>
        <v>#REF!</v>
      </c>
    </row>
    <row r="580" spans="1:16" ht="24">
      <c r="A580" s="266"/>
      <c r="B580" s="266"/>
      <c r="C580" s="9" t="s">
        <v>9</v>
      </c>
      <c r="D580" s="10">
        <f t="shared" si="80"/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5">
        <v>0</v>
      </c>
      <c r="M580" s="10">
        <v>0</v>
      </c>
      <c r="N580" s="10">
        <v>0</v>
      </c>
      <c r="O580" s="10">
        <v>0</v>
      </c>
      <c r="P580" s="12" t="e">
        <f>L580-#REF!</f>
        <v>#REF!</v>
      </c>
    </row>
    <row r="581" spans="1:16" ht="36">
      <c r="A581" s="266"/>
      <c r="B581" s="266"/>
      <c r="C581" s="9" t="s">
        <v>10</v>
      </c>
      <c r="D581" s="10">
        <f t="shared" si="80"/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5">
        <v>0</v>
      </c>
      <c r="M581" s="10">
        <v>0</v>
      </c>
      <c r="N581" s="10">
        <v>0</v>
      </c>
      <c r="O581" s="10">
        <v>0</v>
      </c>
      <c r="P581" s="12" t="e">
        <f>L581-#REF!</f>
        <v>#REF!</v>
      </c>
    </row>
    <row r="582" spans="1:16">
      <c r="A582" s="9"/>
      <c r="B582" s="9"/>
      <c r="C582" s="9"/>
      <c r="D582" s="10">
        <f t="shared" si="80"/>
        <v>0</v>
      </c>
      <c r="E582" s="10"/>
      <c r="F582" s="10"/>
      <c r="G582" s="10"/>
      <c r="H582" s="10"/>
      <c r="I582" s="10"/>
      <c r="J582" s="10"/>
      <c r="K582" s="10"/>
      <c r="L582" s="15"/>
      <c r="M582" s="10"/>
      <c r="N582" s="10"/>
      <c r="O582" s="10"/>
      <c r="P582" s="12" t="e">
        <f>L582-#REF!</f>
        <v>#REF!</v>
      </c>
    </row>
    <row r="583" spans="1:16">
      <c r="A583" s="266" t="s">
        <v>89</v>
      </c>
      <c r="B583" s="266" t="s">
        <v>13</v>
      </c>
      <c r="C583" s="9" t="s">
        <v>6</v>
      </c>
      <c r="D583" s="10">
        <f t="shared" si="80"/>
        <v>21200</v>
      </c>
      <c r="E583" s="10">
        <f>E584+E585+E586+E587+E588</f>
        <v>21200</v>
      </c>
      <c r="F583" s="10">
        <f t="shared" ref="F583:O583" si="84">F584+F585+F586+F587+F588</f>
        <v>0</v>
      </c>
      <c r="G583" s="10">
        <f t="shared" si="84"/>
        <v>0</v>
      </c>
      <c r="H583" s="10">
        <f t="shared" si="84"/>
        <v>0</v>
      </c>
      <c r="I583" s="10">
        <f t="shared" si="84"/>
        <v>0</v>
      </c>
      <c r="J583" s="10">
        <f t="shared" si="84"/>
        <v>0</v>
      </c>
      <c r="K583" s="10">
        <f t="shared" si="84"/>
        <v>0</v>
      </c>
      <c r="L583" s="15">
        <f t="shared" si="84"/>
        <v>0</v>
      </c>
      <c r="M583" s="10">
        <f t="shared" si="84"/>
        <v>0</v>
      </c>
      <c r="N583" s="10">
        <f t="shared" si="84"/>
        <v>0</v>
      </c>
      <c r="O583" s="10">
        <f t="shared" si="84"/>
        <v>0</v>
      </c>
      <c r="P583" s="12" t="e">
        <f>L583-#REF!</f>
        <v>#REF!</v>
      </c>
    </row>
    <row r="584" spans="1:16">
      <c r="A584" s="266"/>
      <c r="B584" s="266"/>
      <c r="C584" s="9" t="s">
        <v>7</v>
      </c>
      <c r="D584" s="10">
        <f t="shared" si="80"/>
        <v>3200</v>
      </c>
      <c r="E584" s="10">
        <v>3200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5">
        <v>0</v>
      </c>
      <c r="M584" s="10">
        <v>0</v>
      </c>
      <c r="N584" s="10">
        <v>0</v>
      </c>
      <c r="O584" s="10">
        <v>0</v>
      </c>
      <c r="P584" s="12" t="e">
        <f>L584-#REF!</f>
        <v>#REF!</v>
      </c>
    </row>
    <row r="585" spans="1:16" ht="24">
      <c r="A585" s="266"/>
      <c r="B585" s="266"/>
      <c r="C585" s="9" t="s">
        <v>8</v>
      </c>
      <c r="D585" s="10">
        <f t="shared" si="80"/>
        <v>18000</v>
      </c>
      <c r="E585" s="10">
        <v>18000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5">
        <v>0</v>
      </c>
      <c r="M585" s="10">
        <v>0</v>
      </c>
      <c r="N585" s="10">
        <v>0</v>
      </c>
      <c r="O585" s="10">
        <v>0</v>
      </c>
      <c r="P585" s="12" t="e">
        <f>L585-#REF!</f>
        <v>#REF!</v>
      </c>
    </row>
    <row r="586" spans="1:16" ht="24">
      <c r="A586" s="266"/>
      <c r="B586" s="266"/>
      <c r="C586" s="9" t="s">
        <v>9</v>
      </c>
      <c r="D586" s="10">
        <f t="shared" si="80"/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5">
        <v>0</v>
      </c>
      <c r="M586" s="10">
        <v>0</v>
      </c>
      <c r="N586" s="10">
        <v>0</v>
      </c>
      <c r="O586" s="10">
        <v>0</v>
      </c>
      <c r="P586" s="12" t="e">
        <f>L586-#REF!</f>
        <v>#REF!</v>
      </c>
    </row>
    <row r="587" spans="1:16" ht="36">
      <c r="A587" s="266"/>
      <c r="B587" s="266"/>
      <c r="C587" s="9" t="s">
        <v>10</v>
      </c>
      <c r="D587" s="10">
        <f t="shared" si="80"/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5">
        <v>0</v>
      </c>
      <c r="M587" s="10">
        <v>0</v>
      </c>
      <c r="N587" s="10">
        <v>0</v>
      </c>
      <c r="O587" s="10">
        <v>0</v>
      </c>
      <c r="P587" s="12" t="e">
        <f>L587-#REF!</f>
        <v>#REF!</v>
      </c>
    </row>
    <row r="588" spans="1:16">
      <c r="A588" s="9"/>
      <c r="B588" s="9"/>
      <c r="C588" s="9"/>
      <c r="D588" s="10">
        <f t="shared" si="80"/>
        <v>0</v>
      </c>
      <c r="E588" s="10"/>
      <c r="F588" s="10"/>
      <c r="G588" s="10"/>
      <c r="H588" s="10"/>
      <c r="I588" s="10"/>
      <c r="J588" s="10"/>
      <c r="K588" s="10"/>
      <c r="L588" s="15"/>
      <c r="M588" s="10"/>
      <c r="N588" s="10"/>
      <c r="O588" s="10"/>
      <c r="P588" s="12" t="e">
        <f>L588-#REF!</f>
        <v>#REF!</v>
      </c>
    </row>
    <row r="589" spans="1:16">
      <c r="A589" s="266" t="s">
        <v>90</v>
      </c>
      <c r="B589" s="266" t="s">
        <v>21</v>
      </c>
      <c r="C589" s="4" t="s">
        <v>6</v>
      </c>
      <c r="D589" s="10">
        <f t="shared" si="80"/>
        <v>305811</v>
      </c>
      <c r="E589" s="10">
        <f>E590+E591+E592+E593+E594</f>
        <v>0</v>
      </c>
      <c r="F589" s="10">
        <f t="shared" ref="F589:O589" si="85">F590+F591+F592+F593+F594</f>
        <v>0</v>
      </c>
      <c r="G589" s="10">
        <f t="shared" si="85"/>
        <v>0</v>
      </c>
      <c r="H589" s="10">
        <f t="shared" si="85"/>
        <v>49042</v>
      </c>
      <c r="I589" s="10">
        <f t="shared" si="85"/>
        <v>47678.799999999996</v>
      </c>
      <c r="J589" s="10">
        <f t="shared" si="85"/>
        <v>47678.799999999996</v>
      </c>
      <c r="K589" s="10">
        <f t="shared" si="85"/>
        <v>46921.9</v>
      </c>
      <c r="L589" s="15">
        <f t="shared" si="85"/>
        <v>40836.1</v>
      </c>
      <c r="M589" s="10">
        <f t="shared" si="85"/>
        <v>36826.699999999997</v>
      </c>
      <c r="N589" s="10">
        <f t="shared" si="85"/>
        <v>36826.699999999997</v>
      </c>
      <c r="O589" s="10">
        <f t="shared" si="85"/>
        <v>0</v>
      </c>
      <c r="P589" s="12" t="e">
        <f>L589-#REF!</f>
        <v>#REF!</v>
      </c>
    </row>
    <row r="590" spans="1:16">
      <c r="A590" s="266"/>
      <c r="B590" s="266"/>
      <c r="C590" s="4" t="s">
        <v>7</v>
      </c>
      <c r="D590" s="10">
        <f t="shared" si="80"/>
        <v>36091.9</v>
      </c>
      <c r="E590" s="10">
        <v>0</v>
      </c>
      <c r="F590" s="10">
        <v>0</v>
      </c>
      <c r="G590" s="10">
        <v>0</v>
      </c>
      <c r="H590" s="10">
        <v>7847.1</v>
      </c>
      <c r="I590" s="10">
        <v>5244.7</v>
      </c>
      <c r="J590" s="10">
        <v>5244.7</v>
      </c>
      <c r="K590" s="10">
        <v>5161.3999999999996</v>
      </c>
      <c r="L590" s="15">
        <v>4492</v>
      </c>
      <c r="M590" s="10">
        <f>4057-6</f>
        <v>4051</v>
      </c>
      <c r="N590" s="10">
        <f>4057-6</f>
        <v>4051</v>
      </c>
      <c r="O590" s="10">
        <v>0</v>
      </c>
      <c r="P590" s="12" t="e">
        <f>L590-#REF!</f>
        <v>#REF!</v>
      </c>
    </row>
    <row r="591" spans="1:16" ht="24">
      <c r="A591" s="266"/>
      <c r="B591" s="266"/>
      <c r="C591" s="4" t="s">
        <v>8</v>
      </c>
      <c r="D591" s="10">
        <f t="shared" si="80"/>
        <v>269719.10000000003</v>
      </c>
      <c r="E591" s="10">
        <v>0</v>
      </c>
      <c r="F591" s="10">
        <v>0</v>
      </c>
      <c r="G591" s="10">
        <v>0</v>
      </c>
      <c r="H591" s="10">
        <v>41194.9</v>
      </c>
      <c r="I591" s="10">
        <v>42434.1</v>
      </c>
      <c r="J591" s="10">
        <v>42434.1</v>
      </c>
      <c r="K591" s="10">
        <v>41760.5</v>
      </c>
      <c r="L591" s="15">
        <v>36344.1</v>
      </c>
      <c r="M591" s="10">
        <v>32775.699999999997</v>
      </c>
      <c r="N591" s="10">
        <v>32775.699999999997</v>
      </c>
      <c r="O591" s="10">
        <v>0</v>
      </c>
      <c r="P591" s="12" t="e">
        <f>L591-#REF!</f>
        <v>#REF!</v>
      </c>
    </row>
    <row r="592" spans="1:16" ht="24">
      <c r="A592" s="266"/>
      <c r="B592" s="266"/>
      <c r="C592" s="4" t="s">
        <v>9</v>
      </c>
      <c r="D592" s="10">
        <f t="shared" si="80"/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5">
        <v>0</v>
      </c>
      <c r="M592" s="10">
        <v>0</v>
      </c>
      <c r="N592" s="10">
        <v>0</v>
      </c>
      <c r="O592" s="10">
        <v>0</v>
      </c>
      <c r="P592" s="12" t="e">
        <f>L592-#REF!</f>
        <v>#REF!</v>
      </c>
    </row>
    <row r="593" spans="1:16" ht="36">
      <c r="A593" s="266"/>
      <c r="B593" s="266"/>
      <c r="C593" s="4" t="s">
        <v>10</v>
      </c>
      <c r="D593" s="10">
        <f t="shared" si="80"/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5">
        <v>0</v>
      </c>
      <c r="M593" s="10">
        <v>0</v>
      </c>
      <c r="N593" s="10">
        <v>0</v>
      </c>
      <c r="O593" s="10">
        <v>0</v>
      </c>
      <c r="P593" s="12" t="e">
        <f>L593-#REF!</f>
        <v>#REF!</v>
      </c>
    </row>
    <row r="594" spans="1:16">
      <c r="A594" s="9"/>
      <c r="B594" s="9"/>
      <c r="C594" s="4"/>
      <c r="D594" s="10">
        <f t="shared" si="80"/>
        <v>0</v>
      </c>
      <c r="E594" s="10"/>
      <c r="F594" s="10"/>
      <c r="G594" s="10"/>
      <c r="H594" s="10"/>
      <c r="I594" s="10"/>
      <c r="J594" s="10"/>
      <c r="K594" s="10"/>
      <c r="L594" s="15"/>
      <c r="M594" s="10"/>
      <c r="N594" s="10"/>
      <c r="O594" s="10"/>
      <c r="P594" s="12" t="e">
        <f>L594-#REF!</f>
        <v>#REF!</v>
      </c>
    </row>
    <row r="595" spans="1:16">
      <c r="A595" s="266" t="s">
        <v>91</v>
      </c>
      <c r="B595" s="266" t="s">
        <v>92</v>
      </c>
      <c r="C595" s="9" t="s">
        <v>6</v>
      </c>
      <c r="D595" s="10">
        <f t="shared" si="80"/>
        <v>618380.30000000005</v>
      </c>
      <c r="E595" s="10">
        <f>E596+E597+E598+E599+E600</f>
        <v>0</v>
      </c>
      <c r="F595" s="10">
        <f t="shared" ref="F595:O595" si="86">F596+F597+F598+F599+F600</f>
        <v>0</v>
      </c>
      <c r="G595" s="10">
        <f t="shared" si="86"/>
        <v>0</v>
      </c>
      <c r="H595" s="10">
        <f t="shared" si="86"/>
        <v>400000</v>
      </c>
      <c r="I595" s="10">
        <f t="shared" si="86"/>
        <v>218380.3</v>
      </c>
      <c r="J595" s="10">
        <f t="shared" si="86"/>
        <v>0</v>
      </c>
      <c r="K595" s="10">
        <f t="shared" si="86"/>
        <v>0</v>
      </c>
      <c r="L595" s="15">
        <f t="shared" si="86"/>
        <v>0</v>
      </c>
      <c r="M595" s="10">
        <f t="shared" si="86"/>
        <v>0</v>
      </c>
      <c r="N595" s="10">
        <f t="shared" si="86"/>
        <v>0</v>
      </c>
      <c r="O595" s="10">
        <f t="shared" si="86"/>
        <v>0</v>
      </c>
      <c r="P595" s="12" t="e">
        <f>L595-#REF!</f>
        <v>#REF!</v>
      </c>
    </row>
    <row r="596" spans="1:16">
      <c r="A596" s="266"/>
      <c r="B596" s="266"/>
      <c r="C596" s="9" t="s">
        <v>7</v>
      </c>
      <c r="D596" s="10">
        <f t="shared" si="80"/>
        <v>300000</v>
      </c>
      <c r="E596" s="10">
        <v>0</v>
      </c>
      <c r="F596" s="10">
        <v>0</v>
      </c>
      <c r="G596" s="10">
        <v>0</v>
      </c>
      <c r="H596" s="10">
        <v>200000</v>
      </c>
      <c r="I596" s="10">
        <v>100000</v>
      </c>
      <c r="J596" s="10">
        <v>0</v>
      </c>
      <c r="K596" s="10">
        <v>0</v>
      </c>
      <c r="L596" s="15">
        <v>0</v>
      </c>
      <c r="M596" s="10">
        <v>0</v>
      </c>
      <c r="N596" s="10">
        <v>0</v>
      </c>
      <c r="O596" s="10">
        <v>0</v>
      </c>
      <c r="P596" s="12" t="e">
        <f>L596-#REF!</f>
        <v>#REF!</v>
      </c>
    </row>
    <row r="597" spans="1:16" ht="24">
      <c r="A597" s="266"/>
      <c r="B597" s="266"/>
      <c r="C597" s="9" t="s">
        <v>8</v>
      </c>
      <c r="D597" s="10">
        <f t="shared" si="80"/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5">
        <v>0</v>
      </c>
      <c r="M597" s="10">
        <v>0</v>
      </c>
      <c r="N597" s="10">
        <v>0</v>
      </c>
      <c r="O597" s="10">
        <v>0</v>
      </c>
      <c r="P597" s="12" t="e">
        <f>L597-#REF!</f>
        <v>#REF!</v>
      </c>
    </row>
    <row r="598" spans="1:16" ht="24">
      <c r="A598" s="266"/>
      <c r="B598" s="266"/>
      <c r="C598" s="9" t="s">
        <v>9</v>
      </c>
      <c r="D598" s="10">
        <f t="shared" si="80"/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5">
        <v>0</v>
      </c>
      <c r="M598" s="10">
        <v>0</v>
      </c>
      <c r="N598" s="10">
        <v>0</v>
      </c>
      <c r="O598" s="10">
        <v>0</v>
      </c>
      <c r="P598" s="12" t="e">
        <f>L598-#REF!</f>
        <v>#REF!</v>
      </c>
    </row>
    <row r="599" spans="1:16" ht="36">
      <c r="A599" s="266"/>
      <c r="B599" s="266"/>
      <c r="C599" s="9" t="s">
        <v>10</v>
      </c>
      <c r="D599" s="10">
        <f t="shared" si="80"/>
        <v>118380.3</v>
      </c>
      <c r="E599" s="10">
        <v>0</v>
      </c>
      <c r="F599" s="10">
        <v>0</v>
      </c>
      <c r="G599" s="10">
        <v>0</v>
      </c>
      <c r="H599" s="10">
        <v>0</v>
      </c>
      <c r="I599" s="10">
        <v>118380.3</v>
      </c>
      <c r="J599" s="10">
        <v>0</v>
      </c>
      <c r="K599" s="10">
        <v>0</v>
      </c>
      <c r="L599" s="15">
        <v>0</v>
      </c>
      <c r="M599" s="10">
        <v>0</v>
      </c>
      <c r="N599" s="10">
        <v>0</v>
      </c>
      <c r="O599" s="10">
        <v>0</v>
      </c>
      <c r="P599" s="12" t="e">
        <f>L599-#REF!</f>
        <v>#REF!</v>
      </c>
    </row>
    <row r="600" spans="1:16" ht="72">
      <c r="A600" s="266"/>
      <c r="B600" s="266"/>
      <c r="C600" s="9" t="s">
        <v>11</v>
      </c>
      <c r="D600" s="10">
        <f t="shared" si="80"/>
        <v>200000</v>
      </c>
      <c r="E600" s="10">
        <v>0</v>
      </c>
      <c r="F600" s="10">
        <v>0</v>
      </c>
      <c r="G600" s="10">
        <v>0</v>
      </c>
      <c r="H600" s="10">
        <v>200000</v>
      </c>
      <c r="I600" s="10">
        <v>0</v>
      </c>
      <c r="J600" s="10">
        <v>0</v>
      </c>
      <c r="K600" s="10">
        <v>0</v>
      </c>
      <c r="L600" s="15">
        <v>0</v>
      </c>
      <c r="M600" s="10">
        <v>0</v>
      </c>
      <c r="N600" s="10">
        <v>0</v>
      </c>
      <c r="O600" s="10">
        <v>0</v>
      </c>
      <c r="P600" s="12" t="e">
        <f>L600-#REF!</f>
        <v>#REF!</v>
      </c>
    </row>
    <row r="601" spans="1:16">
      <c r="A601" s="266" t="s">
        <v>93</v>
      </c>
      <c r="B601" s="266" t="s">
        <v>94</v>
      </c>
      <c r="C601" s="9" t="s">
        <v>6</v>
      </c>
      <c r="D601" s="10">
        <f t="shared" si="80"/>
        <v>26329.200000000001</v>
      </c>
      <c r="E601" s="10">
        <f>E602+E603+E604+E605+E606</f>
        <v>0</v>
      </c>
      <c r="F601" s="10">
        <f t="shared" ref="F601:O601" si="87">F602+F603+F604+F605+F606</f>
        <v>0</v>
      </c>
      <c r="G601" s="10">
        <f t="shared" si="87"/>
        <v>0</v>
      </c>
      <c r="H601" s="10">
        <f t="shared" si="87"/>
        <v>26329.200000000001</v>
      </c>
      <c r="I601" s="10">
        <f t="shared" si="87"/>
        <v>0</v>
      </c>
      <c r="J601" s="10">
        <f t="shared" si="87"/>
        <v>0</v>
      </c>
      <c r="K601" s="10">
        <f t="shared" si="87"/>
        <v>0</v>
      </c>
      <c r="L601" s="15">
        <f t="shared" si="87"/>
        <v>0</v>
      </c>
      <c r="M601" s="10">
        <f t="shared" si="87"/>
        <v>0</v>
      </c>
      <c r="N601" s="10">
        <f t="shared" si="87"/>
        <v>0</v>
      </c>
      <c r="O601" s="10">
        <f t="shared" si="87"/>
        <v>0</v>
      </c>
      <c r="P601" s="12" t="e">
        <f>L601-#REF!</f>
        <v>#REF!</v>
      </c>
    </row>
    <row r="602" spans="1:16">
      <c r="A602" s="266"/>
      <c r="B602" s="266"/>
      <c r="C602" s="9" t="s">
        <v>7</v>
      </c>
      <c r="D602" s="10">
        <f t="shared" si="80"/>
        <v>26329.200000000001</v>
      </c>
      <c r="E602" s="10">
        <v>0</v>
      </c>
      <c r="F602" s="10">
        <v>0</v>
      </c>
      <c r="G602" s="10">
        <v>0</v>
      </c>
      <c r="H602" s="10">
        <v>26329.200000000001</v>
      </c>
      <c r="I602" s="10">
        <v>0</v>
      </c>
      <c r="J602" s="10">
        <v>0</v>
      </c>
      <c r="K602" s="10">
        <v>0</v>
      </c>
      <c r="L602" s="15">
        <v>0</v>
      </c>
      <c r="M602" s="10">
        <v>0</v>
      </c>
      <c r="N602" s="10">
        <v>0</v>
      </c>
      <c r="O602" s="10">
        <v>0</v>
      </c>
      <c r="P602" s="12" t="e">
        <f>L602-#REF!</f>
        <v>#REF!</v>
      </c>
    </row>
    <row r="603" spans="1:16" ht="24">
      <c r="A603" s="266"/>
      <c r="B603" s="266"/>
      <c r="C603" s="9" t="s">
        <v>8</v>
      </c>
      <c r="D603" s="10">
        <f t="shared" si="80"/>
        <v>0</v>
      </c>
      <c r="E603" s="10">
        <v>0</v>
      </c>
      <c r="F603" s="10">
        <v>0</v>
      </c>
      <c r="G603" s="10">
        <v>0</v>
      </c>
      <c r="H603" s="9"/>
      <c r="I603" s="10">
        <v>0</v>
      </c>
      <c r="J603" s="10">
        <v>0</v>
      </c>
      <c r="K603" s="10">
        <v>0</v>
      </c>
      <c r="L603" s="15">
        <v>0</v>
      </c>
      <c r="M603" s="10">
        <v>0</v>
      </c>
      <c r="N603" s="10">
        <v>0</v>
      </c>
      <c r="O603" s="10">
        <v>0</v>
      </c>
      <c r="P603" s="12" t="e">
        <f>L603-#REF!</f>
        <v>#REF!</v>
      </c>
    </row>
    <row r="604" spans="1:16" ht="24">
      <c r="A604" s="266"/>
      <c r="B604" s="266"/>
      <c r="C604" s="9" t="s">
        <v>9</v>
      </c>
      <c r="D604" s="10">
        <f t="shared" si="80"/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5">
        <v>0</v>
      </c>
      <c r="M604" s="10">
        <v>0</v>
      </c>
      <c r="N604" s="10">
        <v>0</v>
      </c>
      <c r="O604" s="10">
        <v>0</v>
      </c>
      <c r="P604" s="12" t="e">
        <f>L604-#REF!</f>
        <v>#REF!</v>
      </c>
    </row>
    <row r="605" spans="1:16" ht="36">
      <c r="A605" s="266"/>
      <c r="B605" s="266"/>
      <c r="C605" s="9" t="s">
        <v>10</v>
      </c>
      <c r="D605" s="10">
        <f t="shared" si="80"/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5">
        <v>0</v>
      </c>
      <c r="M605" s="10">
        <v>0</v>
      </c>
      <c r="N605" s="10">
        <v>0</v>
      </c>
      <c r="O605" s="10">
        <v>0</v>
      </c>
      <c r="P605" s="12" t="e">
        <f>L605-#REF!</f>
        <v>#REF!</v>
      </c>
    </row>
    <row r="606" spans="1:16">
      <c r="A606" s="9"/>
      <c r="B606" s="9"/>
      <c r="C606" s="9"/>
      <c r="D606" s="10">
        <f t="shared" si="80"/>
        <v>0</v>
      </c>
      <c r="E606" s="10"/>
      <c r="F606" s="10"/>
      <c r="G606" s="10"/>
      <c r="H606" s="10"/>
      <c r="I606" s="10"/>
      <c r="J606" s="10"/>
      <c r="K606" s="10"/>
      <c r="L606" s="15"/>
      <c r="M606" s="10"/>
      <c r="N606" s="10"/>
      <c r="O606" s="10"/>
      <c r="P606" s="12" t="e">
        <f>L606-#REF!</f>
        <v>#REF!</v>
      </c>
    </row>
    <row r="607" spans="1:16">
      <c r="A607" s="266" t="s">
        <v>95</v>
      </c>
      <c r="B607" s="266" t="s">
        <v>15</v>
      </c>
      <c r="C607" s="9" t="s">
        <v>6</v>
      </c>
      <c r="D607" s="10">
        <f t="shared" si="80"/>
        <v>146594.79999999999</v>
      </c>
      <c r="E607" s="10">
        <f>E608+E609+E610+E611+E612</f>
        <v>0</v>
      </c>
      <c r="F607" s="10">
        <f t="shared" ref="F607:O607" si="88">F608+F609+F610+F611+F612</f>
        <v>0</v>
      </c>
      <c r="G607" s="10">
        <f t="shared" si="88"/>
        <v>0</v>
      </c>
      <c r="H607" s="10">
        <f t="shared" si="88"/>
        <v>524.79999999999995</v>
      </c>
      <c r="I607" s="10">
        <f t="shared" si="88"/>
        <v>146070</v>
      </c>
      <c r="J607" s="10">
        <f t="shared" si="88"/>
        <v>0</v>
      </c>
      <c r="K607" s="10">
        <f t="shared" si="88"/>
        <v>0</v>
      </c>
      <c r="L607" s="15">
        <f t="shared" si="88"/>
        <v>0</v>
      </c>
      <c r="M607" s="10">
        <f t="shared" si="88"/>
        <v>0</v>
      </c>
      <c r="N607" s="10">
        <f t="shared" si="88"/>
        <v>0</v>
      </c>
      <c r="O607" s="10">
        <f t="shared" si="88"/>
        <v>0</v>
      </c>
      <c r="P607" s="12" t="e">
        <f>L607-#REF!</f>
        <v>#REF!</v>
      </c>
    </row>
    <row r="608" spans="1:16">
      <c r="A608" s="266"/>
      <c r="B608" s="266"/>
      <c r="C608" s="9" t="s">
        <v>7</v>
      </c>
      <c r="D608" s="10">
        <f t="shared" si="80"/>
        <v>16594.8</v>
      </c>
      <c r="E608" s="10">
        <v>0</v>
      </c>
      <c r="F608" s="10">
        <v>0</v>
      </c>
      <c r="G608" s="10">
        <v>0</v>
      </c>
      <c r="H608" s="10">
        <v>524.79999999999995</v>
      </c>
      <c r="I608" s="10">
        <v>16070</v>
      </c>
      <c r="J608" s="10">
        <v>0</v>
      </c>
      <c r="K608" s="10">
        <v>0</v>
      </c>
      <c r="L608" s="15">
        <v>0</v>
      </c>
      <c r="M608" s="10">
        <v>0</v>
      </c>
      <c r="N608" s="10">
        <v>0</v>
      </c>
      <c r="O608" s="10">
        <v>0</v>
      </c>
      <c r="P608" s="12" t="e">
        <f>L608-#REF!</f>
        <v>#REF!</v>
      </c>
    </row>
    <row r="609" spans="1:16" ht="24">
      <c r="A609" s="266"/>
      <c r="B609" s="266"/>
      <c r="C609" s="9" t="s">
        <v>8</v>
      </c>
      <c r="D609" s="10">
        <f t="shared" si="80"/>
        <v>130000</v>
      </c>
      <c r="E609" s="10">
        <v>0</v>
      </c>
      <c r="F609" s="10">
        <v>0</v>
      </c>
      <c r="G609" s="10">
        <v>0</v>
      </c>
      <c r="H609" s="10">
        <v>0</v>
      </c>
      <c r="I609" s="10">
        <v>130000</v>
      </c>
      <c r="J609" s="10">
        <v>0</v>
      </c>
      <c r="K609" s="10">
        <v>0</v>
      </c>
      <c r="L609" s="15">
        <v>0</v>
      </c>
      <c r="M609" s="10">
        <v>0</v>
      </c>
      <c r="N609" s="10">
        <v>0</v>
      </c>
      <c r="O609" s="10">
        <v>0</v>
      </c>
      <c r="P609" s="12" t="e">
        <f>L609-#REF!</f>
        <v>#REF!</v>
      </c>
    </row>
    <row r="610" spans="1:16" ht="24">
      <c r="A610" s="266"/>
      <c r="B610" s="266"/>
      <c r="C610" s="9" t="s">
        <v>9</v>
      </c>
      <c r="D610" s="10">
        <f t="shared" si="80"/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5">
        <v>0</v>
      </c>
      <c r="M610" s="10">
        <v>0</v>
      </c>
      <c r="N610" s="10">
        <v>0</v>
      </c>
      <c r="O610" s="10">
        <v>0</v>
      </c>
      <c r="P610" s="12" t="e">
        <f>L610-#REF!</f>
        <v>#REF!</v>
      </c>
    </row>
    <row r="611" spans="1:16" ht="36">
      <c r="A611" s="266"/>
      <c r="B611" s="266"/>
      <c r="C611" s="9" t="s">
        <v>10</v>
      </c>
      <c r="D611" s="10">
        <f t="shared" si="80"/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5">
        <v>0</v>
      </c>
      <c r="M611" s="10">
        <v>0</v>
      </c>
      <c r="N611" s="10">
        <v>0</v>
      </c>
      <c r="O611" s="10">
        <v>0</v>
      </c>
      <c r="P611" s="12" t="e">
        <f>L611-#REF!</f>
        <v>#REF!</v>
      </c>
    </row>
    <row r="612" spans="1:16">
      <c r="A612" s="9"/>
      <c r="B612" s="9"/>
      <c r="C612" s="9"/>
      <c r="D612" s="10">
        <f t="shared" si="80"/>
        <v>0</v>
      </c>
      <c r="E612" s="10"/>
      <c r="F612" s="10"/>
      <c r="G612" s="10"/>
      <c r="H612" s="10"/>
      <c r="I612" s="10"/>
      <c r="J612" s="10"/>
      <c r="K612" s="10"/>
      <c r="L612" s="15"/>
      <c r="M612" s="10"/>
      <c r="N612" s="10"/>
      <c r="O612" s="10"/>
      <c r="P612" s="12" t="e">
        <f>L612-#REF!</f>
        <v>#REF!</v>
      </c>
    </row>
    <row r="613" spans="1:16">
      <c r="A613" s="266" t="s">
        <v>96</v>
      </c>
      <c r="B613" s="266" t="s">
        <v>21</v>
      </c>
      <c r="C613" s="9" t="s">
        <v>6</v>
      </c>
      <c r="D613" s="10">
        <f t="shared" si="80"/>
        <v>352</v>
      </c>
      <c r="E613" s="10">
        <f>E614+E615+E616+E617+E618</f>
        <v>0</v>
      </c>
      <c r="F613" s="10">
        <f t="shared" ref="F613:O613" si="89">F614+F615+F616+F617+F618</f>
        <v>0</v>
      </c>
      <c r="G613" s="10">
        <f t="shared" si="89"/>
        <v>0</v>
      </c>
      <c r="H613" s="10">
        <f t="shared" si="89"/>
        <v>0</v>
      </c>
      <c r="I613" s="10">
        <f t="shared" si="89"/>
        <v>352</v>
      </c>
      <c r="J613" s="10">
        <f t="shared" si="89"/>
        <v>0</v>
      </c>
      <c r="K613" s="10">
        <f t="shared" si="89"/>
        <v>0</v>
      </c>
      <c r="L613" s="15">
        <f t="shared" si="89"/>
        <v>0</v>
      </c>
      <c r="M613" s="10">
        <f t="shared" si="89"/>
        <v>0</v>
      </c>
      <c r="N613" s="10">
        <f t="shared" si="89"/>
        <v>0</v>
      </c>
      <c r="O613" s="10">
        <f t="shared" si="89"/>
        <v>0</v>
      </c>
      <c r="P613" s="12" t="e">
        <f>L613-#REF!</f>
        <v>#REF!</v>
      </c>
    </row>
    <row r="614" spans="1:16">
      <c r="A614" s="266"/>
      <c r="B614" s="266"/>
      <c r="C614" s="9" t="s">
        <v>7</v>
      </c>
      <c r="D614" s="10">
        <f t="shared" si="80"/>
        <v>38.700000000000003</v>
      </c>
      <c r="E614" s="10">
        <v>0</v>
      </c>
      <c r="F614" s="10">
        <v>0</v>
      </c>
      <c r="G614" s="10">
        <v>0</v>
      </c>
      <c r="H614" s="10">
        <v>0</v>
      </c>
      <c r="I614" s="10">
        <v>38.700000000000003</v>
      </c>
      <c r="J614" s="10">
        <v>0</v>
      </c>
      <c r="K614" s="10">
        <v>0</v>
      </c>
      <c r="L614" s="15">
        <v>0</v>
      </c>
      <c r="M614" s="10">
        <v>0</v>
      </c>
      <c r="N614" s="10">
        <v>0</v>
      </c>
      <c r="O614" s="10">
        <v>0</v>
      </c>
      <c r="P614" s="12" t="e">
        <f>L614-#REF!</f>
        <v>#REF!</v>
      </c>
    </row>
    <row r="615" spans="1:16" ht="24">
      <c r="A615" s="266"/>
      <c r="B615" s="266"/>
      <c r="C615" s="9" t="s">
        <v>8</v>
      </c>
      <c r="D615" s="10">
        <f t="shared" si="80"/>
        <v>313.3</v>
      </c>
      <c r="E615" s="10">
        <v>0</v>
      </c>
      <c r="F615" s="10">
        <v>0</v>
      </c>
      <c r="G615" s="10">
        <v>0</v>
      </c>
      <c r="H615" s="10">
        <v>0</v>
      </c>
      <c r="I615" s="10">
        <v>313.3</v>
      </c>
      <c r="J615" s="10">
        <v>0</v>
      </c>
      <c r="K615" s="10">
        <v>0</v>
      </c>
      <c r="L615" s="15">
        <v>0</v>
      </c>
      <c r="M615" s="10">
        <v>0</v>
      </c>
      <c r="N615" s="10">
        <v>0</v>
      </c>
      <c r="O615" s="10">
        <v>0</v>
      </c>
      <c r="P615" s="12" t="e">
        <f>L615-#REF!</f>
        <v>#REF!</v>
      </c>
    </row>
    <row r="616" spans="1:16" ht="24">
      <c r="A616" s="266"/>
      <c r="B616" s="266"/>
      <c r="C616" s="9" t="s">
        <v>9</v>
      </c>
      <c r="D616" s="10">
        <f t="shared" si="80"/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5">
        <v>0</v>
      </c>
      <c r="M616" s="10">
        <v>0</v>
      </c>
      <c r="N616" s="10">
        <v>0</v>
      </c>
      <c r="O616" s="10">
        <v>0</v>
      </c>
      <c r="P616" s="12" t="e">
        <f>L616-#REF!</f>
        <v>#REF!</v>
      </c>
    </row>
    <row r="617" spans="1:16" ht="36">
      <c r="A617" s="266"/>
      <c r="B617" s="266"/>
      <c r="C617" s="9" t="s">
        <v>10</v>
      </c>
      <c r="D617" s="10">
        <f t="shared" si="80"/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5">
        <v>0</v>
      </c>
      <c r="M617" s="10">
        <v>0</v>
      </c>
      <c r="N617" s="10">
        <v>0</v>
      </c>
      <c r="O617" s="10">
        <v>0</v>
      </c>
      <c r="P617" s="12" t="e">
        <f>L617-#REF!</f>
        <v>#REF!</v>
      </c>
    </row>
    <row r="618" spans="1:16">
      <c r="A618" s="9"/>
      <c r="B618" s="9"/>
      <c r="C618" s="9"/>
      <c r="D618" s="10">
        <f t="shared" si="80"/>
        <v>0</v>
      </c>
      <c r="E618" s="10"/>
      <c r="F618" s="10"/>
      <c r="G618" s="10"/>
      <c r="H618" s="10"/>
      <c r="I618" s="10"/>
      <c r="J618" s="10"/>
      <c r="K618" s="10"/>
      <c r="L618" s="15"/>
      <c r="M618" s="10"/>
      <c r="N618" s="10"/>
      <c r="O618" s="10"/>
      <c r="P618" s="12" t="e">
        <f>L618-#REF!</f>
        <v>#REF!</v>
      </c>
    </row>
    <row r="619" spans="1:16">
      <c r="A619" s="266" t="s">
        <v>97</v>
      </c>
      <c r="B619" s="266" t="s">
        <v>21</v>
      </c>
      <c r="C619" s="9" t="s">
        <v>6</v>
      </c>
      <c r="D619" s="10">
        <f t="shared" si="80"/>
        <v>2664.4</v>
      </c>
      <c r="E619" s="10">
        <f>E620+E621+E622+E623+E624</f>
        <v>0</v>
      </c>
      <c r="F619" s="10">
        <f t="shared" ref="F619:O619" si="90">F620+F621+F622+F623+F624</f>
        <v>0</v>
      </c>
      <c r="G619" s="10">
        <f t="shared" si="90"/>
        <v>0</v>
      </c>
      <c r="H619" s="10">
        <f t="shared" si="90"/>
        <v>0</v>
      </c>
      <c r="I619" s="10">
        <f t="shared" si="90"/>
        <v>2664.4</v>
      </c>
      <c r="J619" s="10">
        <f t="shared" si="90"/>
        <v>0</v>
      </c>
      <c r="K619" s="10">
        <f t="shared" si="90"/>
        <v>0</v>
      </c>
      <c r="L619" s="15">
        <f t="shared" si="90"/>
        <v>0</v>
      </c>
      <c r="M619" s="10">
        <f t="shared" si="90"/>
        <v>0</v>
      </c>
      <c r="N619" s="10">
        <f t="shared" si="90"/>
        <v>0</v>
      </c>
      <c r="O619" s="10">
        <f t="shared" si="90"/>
        <v>0</v>
      </c>
      <c r="P619" s="12" t="e">
        <f>L619-#REF!</f>
        <v>#REF!</v>
      </c>
    </row>
    <row r="620" spans="1:16">
      <c r="A620" s="266"/>
      <c r="B620" s="266"/>
      <c r="C620" s="9" t="s">
        <v>7</v>
      </c>
      <c r="D620" s="10">
        <f t="shared" si="80"/>
        <v>293.10000000000002</v>
      </c>
      <c r="E620" s="10">
        <v>0</v>
      </c>
      <c r="F620" s="10">
        <v>0</v>
      </c>
      <c r="G620" s="10">
        <v>0</v>
      </c>
      <c r="H620" s="10">
        <v>0</v>
      </c>
      <c r="I620" s="10">
        <v>293.10000000000002</v>
      </c>
      <c r="J620" s="10">
        <v>0</v>
      </c>
      <c r="K620" s="10">
        <v>0</v>
      </c>
      <c r="L620" s="15">
        <v>0</v>
      </c>
      <c r="M620" s="10">
        <v>0</v>
      </c>
      <c r="N620" s="10">
        <v>0</v>
      </c>
      <c r="O620" s="10">
        <v>0</v>
      </c>
      <c r="P620" s="12" t="e">
        <f>L620-#REF!</f>
        <v>#REF!</v>
      </c>
    </row>
    <row r="621" spans="1:16" ht="24">
      <c r="A621" s="266"/>
      <c r="B621" s="266"/>
      <c r="C621" s="9" t="s">
        <v>8</v>
      </c>
      <c r="D621" s="10">
        <f t="shared" si="80"/>
        <v>2371.3000000000002</v>
      </c>
      <c r="E621" s="10">
        <v>0</v>
      </c>
      <c r="F621" s="10">
        <v>0</v>
      </c>
      <c r="G621" s="10">
        <v>0</v>
      </c>
      <c r="H621" s="10">
        <v>0</v>
      </c>
      <c r="I621" s="10">
        <v>2371.3000000000002</v>
      </c>
      <c r="J621" s="10">
        <v>0</v>
      </c>
      <c r="K621" s="10">
        <v>0</v>
      </c>
      <c r="L621" s="15">
        <v>0</v>
      </c>
      <c r="M621" s="10">
        <v>0</v>
      </c>
      <c r="N621" s="10">
        <v>0</v>
      </c>
      <c r="O621" s="10">
        <v>0</v>
      </c>
      <c r="P621" s="12" t="e">
        <f>L621-#REF!</f>
        <v>#REF!</v>
      </c>
    </row>
    <row r="622" spans="1:16" ht="24">
      <c r="A622" s="266"/>
      <c r="B622" s="266"/>
      <c r="C622" s="9" t="s">
        <v>9</v>
      </c>
      <c r="D622" s="10">
        <f t="shared" si="80"/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5">
        <v>0</v>
      </c>
      <c r="M622" s="10">
        <v>0</v>
      </c>
      <c r="N622" s="10">
        <v>0</v>
      </c>
      <c r="O622" s="10">
        <v>0</v>
      </c>
      <c r="P622" s="12" t="e">
        <f>L622-#REF!</f>
        <v>#REF!</v>
      </c>
    </row>
    <row r="623" spans="1:16" ht="36">
      <c r="A623" s="266"/>
      <c r="B623" s="266"/>
      <c r="C623" s="9" t="s">
        <v>10</v>
      </c>
      <c r="D623" s="10">
        <f t="shared" si="80"/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5">
        <v>0</v>
      </c>
      <c r="M623" s="10">
        <v>0</v>
      </c>
      <c r="N623" s="10">
        <v>0</v>
      </c>
      <c r="O623" s="10">
        <v>0</v>
      </c>
      <c r="P623" s="12" t="e">
        <f>L623-#REF!</f>
        <v>#REF!</v>
      </c>
    </row>
    <row r="624" spans="1:16">
      <c r="A624" s="9"/>
      <c r="B624" s="9"/>
      <c r="C624" s="9"/>
      <c r="D624" s="10">
        <f t="shared" si="80"/>
        <v>0</v>
      </c>
      <c r="E624" s="10"/>
      <c r="F624" s="10"/>
      <c r="G624" s="10"/>
      <c r="H624" s="10"/>
      <c r="I624" s="10"/>
      <c r="J624" s="10"/>
      <c r="K624" s="10"/>
      <c r="L624" s="15"/>
      <c r="M624" s="10"/>
      <c r="N624" s="10"/>
      <c r="O624" s="10"/>
      <c r="P624" s="12" t="e">
        <f>L624-#REF!</f>
        <v>#REF!</v>
      </c>
    </row>
    <row r="625" spans="1:16" ht="15" customHeight="1">
      <c r="A625" s="272" t="s">
        <v>98</v>
      </c>
      <c r="B625" s="266"/>
      <c r="C625" s="9" t="s">
        <v>6</v>
      </c>
      <c r="D625" s="20">
        <f t="shared" si="80"/>
        <v>277752.89999999997</v>
      </c>
      <c r="E625" s="10">
        <f t="shared" ref="E625:O629" si="91">E632+E638</f>
        <v>0</v>
      </c>
      <c r="F625" s="10">
        <f t="shared" si="91"/>
        <v>0</v>
      </c>
      <c r="G625" s="10">
        <f t="shared" si="91"/>
        <v>0</v>
      </c>
      <c r="H625" s="10">
        <f t="shared" si="91"/>
        <v>322.89999999999998</v>
      </c>
      <c r="I625" s="10">
        <f t="shared" si="91"/>
        <v>5500</v>
      </c>
      <c r="J625" s="10">
        <f t="shared" si="91"/>
        <v>4436.2</v>
      </c>
      <c r="K625" s="10">
        <f t="shared" si="91"/>
        <v>27000</v>
      </c>
      <c r="L625" s="20">
        <f>L632+L638+L643</f>
        <v>240493.8</v>
      </c>
      <c r="M625" s="10">
        <f t="shared" si="91"/>
        <v>0</v>
      </c>
      <c r="N625" s="10">
        <f t="shared" si="91"/>
        <v>0</v>
      </c>
      <c r="O625" s="10">
        <f t="shared" si="91"/>
        <v>0</v>
      </c>
      <c r="P625" s="12" t="e">
        <f>L625-#REF!</f>
        <v>#REF!</v>
      </c>
    </row>
    <row r="626" spans="1:16">
      <c r="A626" s="273"/>
      <c r="B626" s="266"/>
      <c r="C626" s="9" t="s">
        <v>7</v>
      </c>
      <c r="D626" s="20">
        <f t="shared" ref="D626:D665" si="92">SUM(E626:O626)</f>
        <v>277752.89999999997</v>
      </c>
      <c r="E626" s="10">
        <f t="shared" si="91"/>
        <v>0</v>
      </c>
      <c r="F626" s="10">
        <f t="shared" si="91"/>
        <v>0</v>
      </c>
      <c r="G626" s="10">
        <f t="shared" si="91"/>
        <v>0</v>
      </c>
      <c r="H626" s="10">
        <f t="shared" si="91"/>
        <v>322.89999999999998</v>
      </c>
      <c r="I626" s="10">
        <f t="shared" si="91"/>
        <v>5500</v>
      </c>
      <c r="J626" s="10">
        <f t="shared" si="91"/>
        <v>4436.2</v>
      </c>
      <c r="K626" s="10">
        <f t="shared" si="91"/>
        <v>27000</v>
      </c>
      <c r="L626" s="20">
        <f t="shared" ref="L626:L629" si="93">L633+L639+L644</f>
        <v>240493.8</v>
      </c>
      <c r="M626" s="10">
        <f t="shared" si="91"/>
        <v>0</v>
      </c>
      <c r="N626" s="10">
        <f t="shared" si="91"/>
        <v>0</v>
      </c>
      <c r="O626" s="10">
        <f t="shared" si="91"/>
        <v>0</v>
      </c>
      <c r="P626" s="12" t="e">
        <f>L626-#REF!</f>
        <v>#REF!</v>
      </c>
    </row>
    <row r="627" spans="1:16" ht="24">
      <c r="A627" s="273"/>
      <c r="B627" s="266"/>
      <c r="C627" s="9" t="s">
        <v>8</v>
      </c>
      <c r="D627" s="10">
        <f t="shared" si="92"/>
        <v>0</v>
      </c>
      <c r="E627" s="10">
        <f t="shared" si="91"/>
        <v>0</v>
      </c>
      <c r="F627" s="10">
        <f t="shared" si="91"/>
        <v>0</v>
      </c>
      <c r="G627" s="10">
        <f t="shared" si="91"/>
        <v>0</v>
      </c>
      <c r="H627" s="10">
        <f t="shared" si="91"/>
        <v>0</v>
      </c>
      <c r="I627" s="10">
        <f t="shared" si="91"/>
        <v>0</v>
      </c>
      <c r="J627" s="10">
        <f t="shared" si="91"/>
        <v>0</v>
      </c>
      <c r="K627" s="10">
        <f t="shared" si="91"/>
        <v>0</v>
      </c>
      <c r="L627" s="15">
        <f t="shared" si="93"/>
        <v>0</v>
      </c>
      <c r="M627" s="10">
        <f t="shared" si="91"/>
        <v>0</v>
      </c>
      <c r="N627" s="10">
        <f t="shared" si="91"/>
        <v>0</v>
      </c>
      <c r="O627" s="10">
        <f t="shared" si="91"/>
        <v>0</v>
      </c>
      <c r="P627" s="12" t="e">
        <f>L627-#REF!</f>
        <v>#REF!</v>
      </c>
    </row>
    <row r="628" spans="1:16" ht="24">
      <c r="A628" s="273"/>
      <c r="B628" s="266"/>
      <c r="C628" s="9" t="s">
        <v>9</v>
      </c>
      <c r="D628" s="10">
        <f t="shared" si="92"/>
        <v>0</v>
      </c>
      <c r="E628" s="10">
        <f t="shared" si="91"/>
        <v>0</v>
      </c>
      <c r="F628" s="10">
        <f t="shared" si="91"/>
        <v>0</v>
      </c>
      <c r="G628" s="10">
        <f t="shared" si="91"/>
        <v>0</v>
      </c>
      <c r="H628" s="10">
        <f t="shared" si="91"/>
        <v>0</v>
      </c>
      <c r="I628" s="10">
        <f t="shared" si="91"/>
        <v>0</v>
      </c>
      <c r="J628" s="10">
        <f t="shared" si="91"/>
        <v>0</v>
      </c>
      <c r="K628" s="10">
        <f t="shared" si="91"/>
        <v>0</v>
      </c>
      <c r="L628" s="15">
        <f t="shared" si="93"/>
        <v>0</v>
      </c>
      <c r="M628" s="10">
        <f t="shared" si="91"/>
        <v>0</v>
      </c>
      <c r="N628" s="10">
        <f t="shared" si="91"/>
        <v>0</v>
      </c>
      <c r="O628" s="10">
        <f t="shared" si="91"/>
        <v>0</v>
      </c>
      <c r="P628" s="12" t="e">
        <f>L628-#REF!</f>
        <v>#REF!</v>
      </c>
    </row>
    <row r="629" spans="1:16" ht="36">
      <c r="A629" s="273"/>
      <c r="B629" s="266"/>
      <c r="C629" s="9" t="s">
        <v>10</v>
      </c>
      <c r="D629" s="10">
        <f t="shared" si="92"/>
        <v>0</v>
      </c>
      <c r="E629" s="10">
        <f t="shared" si="91"/>
        <v>0</v>
      </c>
      <c r="F629" s="10">
        <f t="shared" si="91"/>
        <v>0</v>
      </c>
      <c r="G629" s="10">
        <f t="shared" si="91"/>
        <v>0</v>
      </c>
      <c r="H629" s="10">
        <f t="shared" si="91"/>
        <v>0</v>
      </c>
      <c r="I629" s="10">
        <f t="shared" si="91"/>
        <v>0</v>
      </c>
      <c r="J629" s="10">
        <f t="shared" si="91"/>
        <v>0</v>
      </c>
      <c r="K629" s="10">
        <f t="shared" si="91"/>
        <v>0</v>
      </c>
      <c r="L629" s="15">
        <f t="shared" si="93"/>
        <v>0</v>
      </c>
      <c r="M629" s="10">
        <f t="shared" si="91"/>
        <v>0</v>
      </c>
      <c r="N629" s="10">
        <f t="shared" si="91"/>
        <v>0</v>
      </c>
      <c r="O629" s="10">
        <f t="shared" si="91"/>
        <v>0</v>
      </c>
      <c r="P629" s="12" t="e">
        <f>L629-#REF!</f>
        <v>#REF!</v>
      </c>
    </row>
    <row r="630" spans="1:16" hidden="1">
      <c r="A630" s="273"/>
      <c r="B630" s="9"/>
      <c r="C630" s="9"/>
      <c r="D630" s="10"/>
      <c r="E630" s="10"/>
      <c r="F630" s="10"/>
      <c r="G630" s="10"/>
      <c r="H630" s="10"/>
      <c r="I630" s="10"/>
      <c r="J630" s="10"/>
      <c r="K630" s="10"/>
      <c r="L630" s="15"/>
      <c r="M630" s="10"/>
      <c r="N630" s="10"/>
      <c r="O630" s="10"/>
      <c r="P630" s="12" t="e">
        <f>L630-#REF!</f>
        <v>#REF!</v>
      </c>
    </row>
    <row r="631" spans="1:16">
      <c r="A631" s="273"/>
      <c r="B631" s="9" t="s">
        <v>12</v>
      </c>
      <c r="C631" s="9"/>
      <c r="D631" s="10"/>
      <c r="E631" s="9"/>
      <c r="F631" s="9"/>
      <c r="G631" s="9"/>
      <c r="H631" s="9"/>
      <c r="I631" s="9"/>
      <c r="J631" s="9"/>
      <c r="K631" s="9"/>
      <c r="L631" s="17"/>
      <c r="M631" s="9"/>
      <c r="N631" s="9"/>
      <c r="O631" s="9"/>
      <c r="P631" s="12" t="e">
        <f>L631-#REF!</f>
        <v>#REF!</v>
      </c>
    </row>
    <row r="632" spans="1:16">
      <c r="A632" s="273"/>
      <c r="B632" s="266" t="s">
        <v>87</v>
      </c>
      <c r="C632" s="9" t="s">
        <v>6</v>
      </c>
      <c r="D632" s="10">
        <f t="shared" si="92"/>
        <v>5822.9</v>
      </c>
      <c r="E632" s="10">
        <v>0</v>
      </c>
      <c r="F632" s="10">
        <v>0</v>
      </c>
      <c r="G632" s="10">
        <v>0</v>
      </c>
      <c r="H632" s="10">
        <v>322.89999999999998</v>
      </c>
      <c r="I632" s="10">
        <v>5500</v>
      </c>
      <c r="J632" s="10">
        <v>0</v>
      </c>
      <c r="K632" s="10">
        <v>0</v>
      </c>
      <c r="L632" s="15">
        <v>0</v>
      </c>
      <c r="M632" s="10">
        <v>0</v>
      </c>
      <c r="N632" s="10">
        <v>0</v>
      </c>
      <c r="O632" s="10">
        <v>0</v>
      </c>
      <c r="P632" s="12" t="e">
        <f>L632-#REF!</f>
        <v>#REF!</v>
      </c>
    </row>
    <row r="633" spans="1:16">
      <c r="A633" s="273"/>
      <c r="B633" s="266"/>
      <c r="C633" s="9" t="s">
        <v>7</v>
      </c>
      <c r="D633" s="10">
        <f t="shared" si="92"/>
        <v>5822.9</v>
      </c>
      <c r="E633" s="10">
        <v>0</v>
      </c>
      <c r="F633" s="10">
        <v>0</v>
      </c>
      <c r="G633" s="10">
        <v>0</v>
      </c>
      <c r="H633" s="10">
        <v>322.89999999999998</v>
      </c>
      <c r="I633" s="10">
        <v>5500</v>
      </c>
      <c r="J633" s="10">
        <v>0</v>
      </c>
      <c r="K633" s="10">
        <v>0</v>
      </c>
      <c r="L633" s="15">
        <v>0</v>
      </c>
      <c r="M633" s="10">
        <v>0</v>
      </c>
      <c r="N633" s="10">
        <v>0</v>
      </c>
      <c r="O633" s="10">
        <v>0</v>
      </c>
      <c r="P633" s="12" t="e">
        <f>L633-#REF!</f>
        <v>#REF!</v>
      </c>
    </row>
    <row r="634" spans="1:16" ht="24">
      <c r="A634" s="273"/>
      <c r="B634" s="266"/>
      <c r="C634" s="9" t="s">
        <v>8</v>
      </c>
      <c r="D634" s="10">
        <f t="shared" si="92"/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5">
        <v>0</v>
      </c>
      <c r="M634" s="10">
        <v>0</v>
      </c>
      <c r="N634" s="10">
        <v>0</v>
      </c>
      <c r="O634" s="10">
        <v>0</v>
      </c>
      <c r="P634" s="12" t="e">
        <f>L634-#REF!</f>
        <v>#REF!</v>
      </c>
    </row>
    <row r="635" spans="1:16" ht="24">
      <c r="A635" s="273"/>
      <c r="B635" s="266"/>
      <c r="C635" s="9" t="s">
        <v>9</v>
      </c>
      <c r="D635" s="10">
        <f t="shared" si="92"/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5">
        <v>0</v>
      </c>
      <c r="M635" s="10">
        <v>0</v>
      </c>
      <c r="N635" s="10">
        <v>0</v>
      </c>
      <c r="O635" s="10">
        <v>0</v>
      </c>
      <c r="P635" s="12" t="e">
        <f>L635-#REF!</f>
        <v>#REF!</v>
      </c>
    </row>
    <row r="636" spans="1:16" ht="36">
      <c r="A636" s="273"/>
      <c r="B636" s="266"/>
      <c r="C636" s="9" t="s">
        <v>10</v>
      </c>
      <c r="D636" s="10">
        <f t="shared" si="92"/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5">
        <v>0</v>
      </c>
      <c r="M636" s="10">
        <v>0</v>
      </c>
      <c r="N636" s="10">
        <v>0</v>
      </c>
      <c r="O636" s="10">
        <v>0</v>
      </c>
      <c r="P636" s="12" t="e">
        <f>L636-#REF!</f>
        <v>#REF!</v>
      </c>
    </row>
    <row r="637" spans="1:16">
      <c r="A637" s="273"/>
      <c r="B637" s="9"/>
      <c r="C637" s="9"/>
      <c r="D637" s="10">
        <f t="shared" si="92"/>
        <v>0</v>
      </c>
      <c r="E637" s="10"/>
      <c r="F637" s="10"/>
      <c r="G637" s="10"/>
      <c r="H637" s="10"/>
      <c r="I637" s="10"/>
      <c r="J637" s="10"/>
      <c r="K637" s="10"/>
      <c r="L637" s="15"/>
      <c r="M637" s="10"/>
      <c r="N637" s="10"/>
      <c r="O637" s="10"/>
      <c r="P637" s="12" t="e">
        <f>L637-#REF!</f>
        <v>#REF!</v>
      </c>
    </row>
    <row r="638" spans="1:16">
      <c r="A638" s="273"/>
      <c r="B638" s="266" t="s">
        <v>17</v>
      </c>
      <c r="C638" s="9" t="s">
        <v>6</v>
      </c>
      <c r="D638" s="10">
        <f t="shared" si="92"/>
        <v>271930</v>
      </c>
      <c r="E638" s="10">
        <f>E639+E640+E641+E642</f>
        <v>0</v>
      </c>
      <c r="F638" s="10">
        <f t="shared" ref="F638:O638" si="94">F639+F640+F641+F642</f>
        <v>0</v>
      </c>
      <c r="G638" s="10">
        <f t="shared" si="94"/>
        <v>0</v>
      </c>
      <c r="H638" s="10">
        <f t="shared" si="94"/>
        <v>0</v>
      </c>
      <c r="I638" s="10">
        <f t="shared" si="94"/>
        <v>0</v>
      </c>
      <c r="J638" s="10">
        <f t="shared" si="94"/>
        <v>4436.2</v>
      </c>
      <c r="K638" s="10">
        <f t="shared" si="94"/>
        <v>27000</v>
      </c>
      <c r="L638" s="15">
        <f t="shared" si="94"/>
        <v>240493.8</v>
      </c>
      <c r="M638" s="10">
        <f t="shared" si="94"/>
        <v>0</v>
      </c>
      <c r="N638" s="10">
        <f t="shared" si="94"/>
        <v>0</v>
      </c>
      <c r="O638" s="10">
        <f t="shared" si="94"/>
        <v>0</v>
      </c>
      <c r="P638" s="12" t="e">
        <f>L638-#REF!</f>
        <v>#REF!</v>
      </c>
    </row>
    <row r="639" spans="1:16">
      <c r="A639" s="273"/>
      <c r="B639" s="266"/>
      <c r="C639" s="9" t="s">
        <v>7</v>
      </c>
      <c r="D639" s="10">
        <f t="shared" si="92"/>
        <v>271930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4436.2</v>
      </c>
      <c r="K639" s="10">
        <v>27000</v>
      </c>
      <c r="L639" s="15">
        <v>240493.8</v>
      </c>
      <c r="M639" s="10">
        <v>0</v>
      </c>
      <c r="N639" s="10">
        <v>0</v>
      </c>
      <c r="O639" s="10">
        <v>0</v>
      </c>
      <c r="P639" s="12" t="e">
        <f>L639-#REF!</f>
        <v>#REF!</v>
      </c>
    </row>
    <row r="640" spans="1:16" ht="24">
      <c r="A640" s="273"/>
      <c r="B640" s="266"/>
      <c r="C640" s="9" t="s">
        <v>8</v>
      </c>
      <c r="D640" s="10">
        <f t="shared" si="92"/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5">
        <v>0</v>
      </c>
      <c r="M640" s="10">
        <v>0</v>
      </c>
      <c r="N640" s="10">
        <v>0</v>
      </c>
      <c r="O640" s="10">
        <v>0</v>
      </c>
      <c r="P640" s="12" t="e">
        <f>L640-#REF!</f>
        <v>#REF!</v>
      </c>
    </row>
    <row r="641" spans="1:16" ht="24">
      <c r="A641" s="273"/>
      <c r="B641" s="266"/>
      <c r="C641" s="9" t="s">
        <v>9</v>
      </c>
      <c r="D641" s="10">
        <f t="shared" si="92"/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5">
        <v>0</v>
      </c>
      <c r="M641" s="10">
        <v>0</v>
      </c>
      <c r="N641" s="10">
        <v>0</v>
      </c>
      <c r="O641" s="10">
        <v>0</v>
      </c>
      <c r="P641" s="12" t="e">
        <f>L641-#REF!</f>
        <v>#REF!</v>
      </c>
    </row>
    <row r="642" spans="1:16" ht="36">
      <c r="A642" s="273"/>
      <c r="B642" s="266"/>
      <c r="C642" s="9" t="s">
        <v>10</v>
      </c>
      <c r="D642" s="10">
        <f t="shared" si="92"/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5">
        <v>0</v>
      </c>
      <c r="M642" s="10">
        <v>0</v>
      </c>
      <c r="N642" s="10">
        <v>0</v>
      </c>
      <c r="O642" s="10">
        <v>0</v>
      </c>
      <c r="P642" s="12" t="e">
        <f>L642-#REF!</f>
        <v>#REF!</v>
      </c>
    </row>
    <row r="643" spans="1:16">
      <c r="A643" s="273"/>
      <c r="B643" s="266" t="s">
        <v>13</v>
      </c>
      <c r="C643" s="9" t="s">
        <v>6</v>
      </c>
      <c r="D643" s="20">
        <f t="shared" ref="D643:D647" si="95">SUM(E643:O643)</f>
        <v>0</v>
      </c>
      <c r="E643" s="10">
        <f>E644+E645+E646+E647</f>
        <v>0</v>
      </c>
      <c r="F643" s="10">
        <f t="shared" ref="F643:O643" si="96">F644+F645+F646+F647</f>
        <v>0</v>
      </c>
      <c r="G643" s="10">
        <f t="shared" si="96"/>
        <v>0</v>
      </c>
      <c r="H643" s="10">
        <f t="shared" si="96"/>
        <v>0</v>
      </c>
      <c r="I643" s="10">
        <f t="shared" si="96"/>
        <v>0</v>
      </c>
      <c r="J643" s="10">
        <f t="shared" si="96"/>
        <v>0</v>
      </c>
      <c r="K643" s="10">
        <f t="shared" si="96"/>
        <v>0</v>
      </c>
      <c r="L643" s="20">
        <f t="shared" si="96"/>
        <v>0</v>
      </c>
      <c r="M643" s="10">
        <f t="shared" si="96"/>
        <v>0</v>
      </c>
      <c r="N643" s="10">
        <f t="shared" si="96"/>
        <v>0</v>
      </c>
      <c r="O643" s="10">
        <f t="shared" si="96"/>
        <v>0</v>
      </c>
      <c r="P643" s="22" t="e">
        <f>L643-#REF!</f>
        <v>#REF!</v>
      </c>
    </row>
    <row r="644" spans="1:16">
      <c r="A644" s="273"/>
      <c r="B644" s="266"/>
      <c r="C644" s="9" t="s">
        <v>7</v>
      </c>
      <c r="D644" s="20">
        <f t="shared" si="95"/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20">
        <v>0</v>
      </c>
      <c r="M644" s="10">
        <v>0</v>
      </c>
      <c r="N644" s="10">
        <v>0</v>
      </c>
      <c r="O644" s="10">
        <v>0</v>
      </c>
      <c r="P644" s="22" t="e">
        <f>L644-#REF!</f>
        <v>#REF!</v>
      </c>
    </row>
    <row r="645" spans="1:16" ht="24">
      <c r="A645" s="273"/>
      <c r="B645" s="266"/>
      <c r="C645" s="9" t="s">
        <v>8</v>
      </c>
      <c r="D645" s="10">
        <f t="shared" si="95"/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2" t="e">
        <f>L645-#REF!</f>
        <v>#REF!</v>
      </c>
    </row>
    <row r="646" spans="1:16" ht="24">
      <c r="A646" s="273"/>
      <c r="B646" s="266"/>
      <c r="C646" s="9" t="s">
        <v>9</v>
      </c>
      <c r="D646" s="10">
        <f t="shared" si="95"/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2" t="e">
        <f>L646-#REF!</f>
        <v>#REF!</v>
      </c>
    </row>
    <row r="647" spans="1:16" ht="36">
      <c r="A647" s="274"/>
      <c r="B647" s="266"/>
      <c r="C647" s="9" t="s">
        <v>10</v>
      </c>
      <c r="D647" s="10">
        <f t="shared" si="95"/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2" t="e">
        <f>L647-#REF!</f>
        <v>#REF!</v>
      </c>
    </row>
    <row r="648" spans="1:16" ht="21" customHeight="1">
      <c r="A648" s="9"/>
      <c r="B648" s="9"/>
      <c r="C648" s="9"/>
      <c r="D648" s="10"/>
      <c r="E648" s="10"/>
      <c r="F648" s="10"/>
      <c r="G648" s="10"/>
      <c r="H648" s="10"/>
      <c r="I648" s="10"/>
      <c r="J648" s="10"/>
      <c r="K648" s="10"/>
      <c r="L648" s="15"/>
      <c r="M648" s="10"/>
      <c r="N648" s="10"/>
      <c r="O648" s="10"/>
      <c r="P648" s="12" t="e">
        <f>L648-#REF!</f>
        <v>#REF!</v>
      </c>
    </row>
    <row r="649" spans="1:16">
      <c r="A649" s="266" t="s">
        <v>99</v>
      </c>
      <c r="B649" s="266" t="s">
        <v>13</v>
      </c>
      <c r="C649" s="9" t="s">
        <v>6</v>
      </c>
      <c r="D649" s="10">
        <f t="shared" si="92"/>
        <v>547.5</v>
      </c>
      <c r="E649" s="10">
        <v>0</v>
      </c>
      <c r="F649" s="10">
        <v>0</v>
      </c>
      <c r="G649" s="10">
        <v>0</v>
      </c>
      <c r="H649" s="10">
        <v>0</v>
      </c>
      <c r="I649" s="10">
        <v>30</v>
      </c>
      <c r="J649" s="10">
        <v>81.900000000000006</v>
      </c>
      <c r="K649" s="10">
        <v>75.599999999999994</v>
      </c>
      <c r="L649" s="15">
        <v>90</v>
      </c>
      <c r="M649" s="10">
        <v>90</v>
      </c>
      <c r="N649" s="10">
        <v>90</v>
      </c>
      <c r="O649" s="10">
        <v>90</v>
      </c>
      <c r="P649" s="12" t="e">
        <f>L649-#REF!</f>
        <v>#REF!</v>
      </c>
    </row>
    <row r="650" spans="1:16">
      <c r="A650" s="266"/>
      <c r="B650" s="266"/>
      <c r="C650" s="9" t="s">
        <v>7</v>
      </c>
      <c r="D650" s="10">
        <f t="shared" si="92"/>
        <v>547.5</v>
      </c>
      <c r="E650" s="10">
        <v>0</v>
      </c>
      <c r="F650" s="10">
        <v>0</v>
      </c>
      <c r="G650" s="10">
        <v>0</v>
      </c>
      <c r="H650" s="10">
        <v>0</v>
      </c>
      <c r="I650" s="10">
        <v>30</v>
      </c>
      <c r="J650" s="10">
        <v>81.900000000000006</v>
      </c>
      <c r="K650" s="10">
        <v>75.599999999999994</v>
      </c>
      <c r="L650" s="15">
        <v>90</v>
      </c>
      <c r="M650" s="10">
        <v>90</v>
      </c>
      <c r="N650" s="10">
        <v>90</v>
      </c>
      <c r="O650" s="10">
        <v>90</v>
      </c>
      <c r="P650" s="12" t="e">
        <f>L650-#REF!</f>
        <v>#REF!</v>
      </c>
    </row>
    <row r="651" spans="1:16" ht="24">
      <c r="A651" s="266"/>
      <c r="B651" s="266"/>
      <c r="C651" s="9" t="s">
        <v>8</v>
      </c>
      <c r="D651" s="10">
        <f t="shared" si="92"/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5">
        <v>0</v>
      </c>
      <c r="M651" s="10">
        <v>0</v>
      </c>
      <c r="N651" s="10">
        <v>0</v>
      </c>
      <c r="O651" s="10">
        <v>0</v>
      </c>
      <c r="P651" s="12" t="e">
        <f>L651-#REF!</f>
        <v>#REF!</v>
      </c>
    </row>
    <row r="652" spans="1:16" ht="24">
      <c r="A652" s="266"/>
      <c r="B652" s="266"/>
      <c r="C652" s="9" t="s">
        <v>9</v>
      </c>
      <c r="D652" s="10">
        <f t="shared" si="92"/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5">
        <v>0</v>
      </c>
      <c r="M652" s="10">
        <v>0</v>
      </c>
      <c r="N652" s="10">
        <v>0</v>
      </c>
      <c r="O652" s="10">
        <v>0</v>
      </c>
      <c r="P652" s="12" t="e">
        <f>L652-#REF!</f>
        <v>#REF!</v>
      </c>
    </row>
    <row r="653" spans="1:16" ht="36">
      <c r="A653" s="266"/>
      <c r="B653" s="266"/>
      <c r="C653" s="9" t="s">
        <v>10</v>
      </c>
      <c r="D653" s="10">
        <f t="shared" si="92"/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5">
        <v>0</v>
      </c>
      <c r="M653" s="10">
        <v>0</v>
      </c>
      <c r="N653" s="10">
        <v>0</v>
      </c>
      <c r="O653" s="10">
        <v>0</v>
      </c>
      <c r="P653" s="12" t="e">
        <f>L653-#REF!</f>
        <v>#REF!</v>
      </c>
    </row>
    <row r="654" spans="1:16">
      <c r="A654" s="9"/>
      <c r="B654" s="9"/>
      <c r="C654" s="9"/>
      <c r="D654" s="10">
        <f t="shared" si="92"/>
        <v>0</v>
      </c>
      <c r="E654" s="10"/>
      <c r="F654" s="10"/>
      <c r="G654" s="10"/>
      <c r="H654" s="10"/>
      <c r="I654" s="10"/>
      <c r="J654" s="10"/>
      <c r="K654" s="10"/>
      <c r="L654" s="15"/>
      <c r="M654" s="10"/>
      <c r="N654" s="10"/>
      <c r="O654" s="10"/>
      <c r="P654" s="12" t="e">
        <f>L654-#REF!</f>
        <v>#REF!</v>
      </c>
    </row>
    <row r="655" spans="1:16">
      <c r="A655" s="266" t="s">
        <v>100</v>
      </c>
      <c r="B655" s="266" t="s">
        <v>13</v>
      </c>
      <c r="C655" s="9" t="s">
        <v>6</v>
      </c>
      <c r="D655" s="10">
        <f t="shared" si="92"/>
        <v>200000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200000</v>
      </c>
      <c r="K655" s="10">
        <v>0</v>
      </c>
      <c r="L655" s="15">
        <v>0</v>
      </c>
      <c r="M655" s="10">
        <v>0</v>
      </c>
      <c r="N655" s="10">
        <v>0</v>
      </c>
      <c r="O655" s="10">
        <v>0</v>
      </c>
      <c r="P655" s="12" t="e">
        <f>L655-#REF!</f>
        <v>#REF!</v>
      </c>
    </row>
    <row r="656" spans="1:16">
      <c r="A656" s="266"/>
      <c r="B656" s="266"/>
      <c r="C656" s="9" t="s">
        <v>7</v>
      </c>
      <c r="D656" s="10">
        <f t="shared" si="92"/>
        <v>200000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200000</v>
      </c>
      <c r="K656" s="10">
        <v>0</v>
      </c>
      <c r="L656" s="15">
        <v>0</v>
      </c>
      <c r="M656" s="10">
        <v>0</v>
      </c>
      <c r="N656" s="10">
        <v>0</v>
      </c>
      <c r="O656" s="10">
        <v>0</v>
      </c>
      <c r="P656" s="12" t="e">
        <f>L656-#REF!</f>
        <v>#REF!</v>
      </c>
    </row>
    <row r="657" spans="1:16" ht="24">
      <c r="A657" s="266"/>
      <c r="B657" s="266"/>
      <c r="C657" s="9" t="s">
        <v>8</v>
      </c>
      <c r="D657" s="10">
        <f t="shared" si="92"/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5">
        <v>0</v>
      </c>
      <c r="M657" s="10">
        <v>0</v>
      </c>
      <c r="N657" s="10">
        <v>0</v>
      </c>
      <c r="O657" s="10">
        <v>0</v>
      </c>
      <c r="P657" s="12" t="e">
        <f>L657-#REF!</f>
        <v>#REF!</v>
      </c>
    </row>
    <row r="658" spans="1:16" ht="24">
      <c r="A658" s="266"/>
      <c r="B658" s="266"/>
      <c r="C658" s="9" t="s">
        <v>9</v>
      </c>
      <c r="D658" s="10">
        <f t="shared" si="92"/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5">
        <v>0</v>
      </c>
      <c r="M658" s="10">
        <v>0</v>
      </c>
      <c r="N658" s="10">
        <v>0</v>
      </c>
      <c r="O658" s="10">
        <v>0</v>
      </c>
      <c r="P658" s="12" t="e">
        <f>L658-#REF!</f>
        <v>#REF!</v>
      </c>
    </row>
    <row r="659" spans="1:16" ht="36">
      <c r="A659" s="266"/>
      <c r="B659" s="266"/>
      <c r="C659" s="9" t="s">
        <v>10</v>
      </c>
      <c r="D659" s="10">
        <f t="shared" si="92"/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5">
        <v>0</v>
      </c>
      <c r="M659" s="10">
        <v>0</v>
      </c>
      <c r="N659" s="10">
        <v>0</v>
      </c>
      <c r="O659" s="10">
        <v>0</v>
      </c>
      <c r="P659" s="12" t="e">
        <f>L659-#REF!</f>
        <v>#REF!</v>
      </c>
    </row>
    <row r="660" spans="1:16">
      <c r="A660" s="9"/>
      <c r="B660" s="9"/>
      <c r="C660" s="9"/>
      <c r="D660" s="10">
        <f t="shared" si="92"/>
        <v>0</v>
      </c>
      <c r="E660" s="10"/>
      <c r="F660" s="10"/>
      <c r="G660" s="10"/>
      <c r="H660" s="10"/>
      <c r="I660" s="10"/>
      <c r="J660" s="10"/>
      <c r="K660" s="10"/>
      <c r="L660" s="15"/>
      <c r="M660" s="10"/>
      <c r="N660" s="10"/>
      <c r="O660" s="10"/>
      <c r="P660" s="12" t="e">
        <f>L660-#REF!</f>
        <v>#REF!</v>
      </c>
    </row>
    <row r="661" spans="1:16">
      <c r="A661" s="266" t="s">
        <v>101</v>
      </c>
      <c r="B661" s="266"/>
      <c r="C661" s="9" t="s">
        <v>6</v>
      </c>
      <c r="D661" s="10">
        <f t="shared" si="92"/>
        <v>98434.6</v>
      </c>
      <c r="E661" s="10">
        <f t="shared" ref="D661:O666" si="97">E668+E674</f>
        <v>0</v>
      </c>
      <c r="F661" s="10">
        <f t="shared" si="97"/>
        <v>0</v>
      </c>
      <c r="G661" s="10">
        <f t="shared" si="97"/>
        <v>0</v>
      </c>
      <c r="H661" s="10">
        <f t="shared" si="97"/>
        <v>0</v>
      </c>
      <c r="I661" s="10">
        <f t="shared" si="97"/>
        <v>0</v>
      </c>
      <c r="J661" s="10">
        <f t="shared" si="97"/>
        <v>28200</v>
      </c>
      <c r="K661" s="10">
        <f t="shared" si="97"/>
        <v>0</v>
      </c>
      <c r="L661" s="15">
        <f t="shared" si="97"/>
        <v>70234.600000000006</v>
      </c>
      <c r="M661" s="10">
        <f t="shared" si="97"/>
        <v>0</v>
      </c>
      <c r="N661" s="10">
        <f t="shared" si="97"/>
        <v>0</v>
      </c>
      <c r="O661" s="10">
        <f t="shared" si="97"/>
        <v>0</v>
      </c>
      <c r="P661" s="12" t="e">
        <f>L661-#REF!</f>
        <v>#REF!</v>
      </c>
    </row>
    <row r="662" spans="1:16">
      <c r="A662" s="266"/>
      <c r="B662" s="266"/>
      <c r="C662" s="9" t="s">
        <v>7</v>
      </c>
      <c r="D662" s="10">
        <f t="shared" si="92"/>
        <v>28200</v>
      </c>
      <c r="E662" s="10">
        <f t="shared" si="97"/>
        <v>0</v>
      </c>
      <c r="F662" s="10">
        <f t="shared" si="97"/>
        <v>0</v>
      </c>
      <c r="G662" s="10">
        <f t="shared" si="97"/>
        <v>0</v>
      </c>
      <c r="H662" s="10">
        <f t="shared" si="97"/>
        <v>0</v>
      </c>
      <c r="I662" s="10">
        <f t="shared" si="97"/>
        <v>0</v>
      </c>
      <c r="J662" s="10">
        <f t="shared" si="97"/>
        <v>28200</v>
      </c>
      <c r="K662" s="10">
        <f t="shared" si="97"/>
        <v>0</v>
      </c>
      <c r="L662" s="15">
        <f t="shared" si="97"/>
        <v>0</v>
      </c>
      <c r="M662" s="10">
        <f t="shared" si="97"/>
        <v>0</v>
      </c>
      <c r="N662" s="10">
        <f t="shared" si="97"/>
        <v>0</v>
      </c>
      <c r="O662" s="10">
        <f t="shared" si="97"/>
        <v>0</v>
      </c>
      <c r="P662" s="12" t="e">
        <f>L662-#REF!</f>
        <v>#REF!</v>
      </c>
    </row>
    <row r="663" spans="1:16" ht="24">
      <c r="A663" s="266"/>
      <c r="B663" s="266"/>
      <c r="C663" s="9" t="s">
        <v>8</v>
      </c>
      <c r="D663" s="10">
        <f t="shared" si="92"/>
        <v>70234.600000000006</v>
      </c>
      <c r="E663" s="10">
        <f t="shared" si="97"/>
        <v>0</v>
      </c>
      <c r="F663" s="10">
        <f t="shared" si="97"/>
        <v>0</v>
      </c>
      <c r="G663" s="10">
        <f t="shared" si="97"/>
        <v>0</v>
      </c>
      <c r="H663" s="10">
        <f t="shared" si="97"/>
        <v>0</v>
      </c>
      <c r="I663" s="10">
        <f t="shared" si="97"/>
        <v>0</v>
      </c>
      <c r="J663" s="10">
        <f t="shared" si="97"/>
        <v>0</v>
      </c>
      <c r="K663" s="10">
        <f t="shared" si="97"/>
        <v>0</v>
      </c>
      <c r="L663" s="15">
        <f t="shared" si="97"/>
        <v>70234.600000000006</v>
      </c>
      <c r="M663" s="10">
        <f t="shared" si="97"/>
        <v>0</v>
      </c>
      <c r="N663" s="10">
        <f t="shared" si="97"/>
        <v>0</v>
      </c>
      <c r="O663" s="10">
        <f t="shared" si="97"/>
        <v>0</v>
      </c>
      <c r="P663" s="12" t="e">
        <f>L663-#REF!</f>
        <v>#REF!</v>
      </c>
    </row>
    <row r="664" spans="1:16" ht="24">
      <c r="A664" s="266"/>
      <c r="B664" s="266"/>
      <c r="C664" s="9" t="s">
        <v>9</v>
      </c>
      <c r="D664" s="10">
        <f t="shared" si="92"/>
        <v>0</v>
      </c>
      <c r="E664" s="10">
        <f t="shared" si="97"/>
        <v>0</v>
      </c>
      <c r="F664" s="10">
        <f t="shared" si="97"/>
        <v>0</v>
      </c>
      <c r="G664" s="10">
        <f t="shared" si="97"/>
        <v>0</v>
      </c>
      <c r="H664" s="10">
        <f t="shared" si="97"/>
        <v>0</v>
      </c>
      <c r="I664" s="10">
        <f t="shared" si="97"/>
        <v>0</v>
      </c>
      <c r="J664" s="10">
        <f t="shared" si="97"/>
        <v>0</v>
      </c>
      <c r="K664" s="10">
        <f t="shared" si="97"/>
        <v>0</v>
      </c>
      <c r="L664" s="15">
        <f t="shared" si="97"/>
        <v>0</v>
      </c>
      <c r="M664" s="10">
        <f t="shared" si="97"/>
        <v>0</v>
      </c>
      <c r="N664" s="10">
        <f t="shared" si="97"/>
        <v>0</v>
      </c>
      <c r="O664" s="10">
        <f t="shared" si="97"/>
        <v>0</v>
      </c>
      <c r="P664" s="12" t="e">
        <f>L664-#REF!</f>
        <v>#REF!</v>
      </c>
    </row>
    <row r="665" spans="1:16" ht="36">
      <c r="A665" s="266"/>
      <c r="B665" s="266"/>
      <c r="C665" s="9" t="s">
        <v>10</v>
      </c>
      <c r="D665" s="10">
        <f t="shared" si="92"/>
        <v>0</v>
      </c>
      <c r="E665" s="10">
        <f t="shared" si="97"/>
        <v>0</v>
      </c>
      <c r="F665" s="10">
        <f t="shared" si="97"/>
        <v>0</v>
      </c>
      <c r="G665" s="10">
        <f t="shared" si="97"/>
        <v>0</v>
      </c>
      <c r="H665" s="10">
        <f t="shared" si="97"/>
        <v>0</v>
      </c>
      <c r="I665" s="10">
        <f t="shared" si="97"/>
        <v>0</v>
      </c>
      <c r="J665" s="10">
        <f t="shared" si="97"/>
        <v>0</v>
      </c>
      <c r="K665" s="10">
        <f t="shared" si="97"/>
        <v>0</v>
      </c>
      <c r="L665" s="15">
        <f t="shared" si="97"/>
        <v>0</v>
      </c>
      <c r="M665" s="10">
        <f t="shared" si="97"/>
        <v>0</v>
      </c>
      <c r="N665" s="10">
        <f t="shared" si="97"/>
        <v>0</v>
      </c>
      <c r="O665" s="10">
        <f t="shared" si="97"/>
        <v>0</v>
      </c>
      <c r="P665" s="12" t="e">
        <f>L665-#REF!</f>
        <v>#REF!</v>
      </c>
    </row>
    <row r="666" spans="1:16">
      <c r="A666" s="266"/>
      <c r="B666" s="9"/>
      <c r="C666" s="9"/>
      <c r="D666" s="10">
        <f t="shared" si="97"/>
        <v>0</v>
      </c>
      <c r="E666" s="10">
        <f t="shared" si="97"/>
        <v>0</v>
      </c>
      <c r="F666" s="10">
        <f t="shared" si="97"/>
        <v>0</v>
      </c>
      <c r="G666" s="10">
        <f t="shared" si="97"/>
        <v>0</v>
      </c>
      <c r="H666" s="10">
        <f t="shared" si="97"/>
        <v>0</v>
      </c>
      <c r="I666" s="10">
        <f t="shared" si="97"/>
        <v>0</v>
      </c>
      <c r="J666" s="10">
        <f t="shared" si="97"/>
        <v>0</v>
      </c>
      <c r="K666" s="10">
        <f t="shared" si="97"/>
        <v>0</v>
      </c>
      <c r="L666" s="15">
        <f t="shared" si="97"/>
        <v>0</v>
      </c>
      <c r="M666" s="10">
        <f t="shared" si="97"/>
        <v>0</v>
      </c>
      <c r="N666" s="10">
        <f t="shared" si="97"/>
        <v>0</v>
      </c>
      <c r="O666" s="10">
        <f t="shared" si="97"/>
        <v>0</v>
      </c>
      <c r="P666" s="12" t="e">
        <f>L666-#REF!</f>
        <v>#REF!</v>
      </c>
    </row>
    <row r="667" spans="1:16">
      <c r="A667" s="266"/>
      <c r="B667" s="266" t="s">
        <v>12</v>
      </c>
      <c r="C667" s="266"/>
      <c r="D667" s="266"/>
      <c r="E667" s="266"/>
      <c r="F667" s="266"/>
      <c r="G667" s="266"/>
      <c r="H667" s="266"/>
      <c r="I667" s="266"/>
      <c r="J667" s="266"/>
      <c r="K667" s="266"/>
      <c r="L667" s="266"/>
      <c r="M667" s="266"/>
      <c r="N667" s="266"/>
      <c r="O667" s="266"/>
      <c r="P667" s="12" t="e">
        <f>L667-#REF!</f>
        <v>#REF!</v>
      </c>
    </row>
    <row r="668" spans="1:16">
      <c r="A668" s="266"/>
      <c r="B668" s="266" t="s">
        <v>13</v>
      </c>
      <c r="C668" s="9" t="s">
        <v>6</v>
      </c>
      <c r="D668" s="10">
        <f t="shared" ref="D668:D714" si="98">SUM(E668:O668)</f>
        <v>98434.6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28200</v>
      </c>
      <c r="K668" s="10">
        <v>0</v>
      </c>
      <c r="L668" s="15">
        <v>70234.600000000006</v>
      </c>
      <c r="M668" s="10">
        <v>0</v>
      </c>
      <c r="N668" s="10">
        <v>0</v>
      </c>
      <c r="O668" s="10">
        <v>0</v>
      </c>
      <c r="P668" s="12" t="e">
        <f>L668-#REF!</f>
        <v>#REF!</v>
      </c>
    </row>
    <row r="669" spans="1:16">
      <c r="A669" s="266"/>
      <c r="B669" s="266"/>
      <c r="C669" s="9" t="s">
        <v>7</v>
      </c>
      <c r="D669" s="10">
        <f t="shared" si="98"/>
        <v>28200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28200</v>
      </c>
      <c r="K669" s="10">
        <v>0</v>
      </c>
      <c r="L669" s="15">
        <v>0</v>
      </c>
      <c r="M669" s="10">
        <v>0</v>
      </c>
      <c r="N669" s="10">
        <v>0</v>
      </c>
      <c r="O669" s="10">
        <v>0</v>
      </c>
      <c r="P669" s="12" t="e">
        <f>L669-#REF!</f>
        <v>#REF!</v>
      </c>
    </row>
    <row r="670" spans="1:16" ht="24">
      <c r="A670" s="266"/>
      <c r="B670" s="266"/>
      <c r="C670" s="9" t="s">
        <v>8</v>
      </c>
      <c r="D670" s="10">
        <f t="shared" si="98"/>
        <v>70234.600000000006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5">
        <v>70234.600000000006</v>
      </c>
      <c r="M670" s="10">
        <v>0</v>
      </c>
      <c r="N670" s="10">
        <v>0</v>
      </c>
      <c r="O670" s="10">
        <v>0</v>
      </c>
      <c r="P670" s="12" t="e">
        <f>L670-#REF!</f>
        <v>#REF!</v>
      </c>
    </row>
    <row r="671" spans="1:16" ht="24">
      <c r="A671" s="266"/>
      <c r="B671" s="266"/>
      <c r="C671" s="9" t="s">
        <v>9</v>
      </c>
      <c r="D671" s="10">
        <f t="shared" si="98"/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0</v>
      </c>
      <c r="L671" s="15">
        <v>0</v>
      </c>
      <c r="M671" s="10">
        <v>0</v>
      </c>
      <c r="N671" s="10">
        <v>0</v>
      </c>
      <c r="O671" s="10">
        <v>0</v>
      </c>
      <c r="P671" s="12" t="e">
        <f>L671-#REF!</f>
        <v>#REF!</v>
      </c>
    </row>
    <row r="672" spans="1:16" ht="36">
      <c r="A672" s="266"/>
      <c r="B672" s="266"/>
      <c r="C672" s="9" t="s">
        <v>10</v>
      </c>
      <c r="D672" s="10">
        <f t="shared" si="98"/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5">
        <v>0</v>
      </c>
      <c r="M672" s="10">
        <v>0</v>
      </c>
      <c r="N672" s="10">
        <v>0</v>
      </c>
      <c r="O672" s="10">
        <v>0</v>
      </c>
      <c r="P672" s="12" t="e">
        <f>L672-#REF!</f>
        <v>#REF!</v>
      </c>
    </row>
    <row r="673" spans="1:16">
      <c r="A673" s="266"/>
      <c r="B673" s="9"/>
      <c r="C673" s="9"/>
      <c r="D673" s="10">
        <f t="shared" si="98"/>
        <v>0</v>
      </c>
      <c r="E673" s="10"/>
      <c r="F673" s="10"/>
      <c r="G673" s="10"/>
      <c r="H673" s="10"/>
      <c r="I673" s="10"/>
      <c r="J673" s="10"/>
      <c r="K673" s="10"/>
      <c r="L673" s="15"/>
      <c r="M673" s="10"/>
      <c r="N673" s="10"/>
      <c r="O673" s="10"/>
      <c r="P673" s="12" t="e">
        <f>L673-#REF!</f>
        <v>#REF!</v>
      </c>
    </row>
    <row r="674" spans="1:16">
      <c r="A674" s="266"/>
      <c r="B674" s="266" t="s">
        <v>17</v>
      </c>
      <c r="C674" s="9" t="s">
        <v>6</v>
      </c>
      <c r="D674" s="10">
        <f t="shared" si="98"/>
        <v>0</v>
      </c>
      <c r="E674" s="10">
        <f>SUM(E675:E678)</f>
        <v>0</v>
      </c>
      <c r="F674" s="10">
        <f t="shared" ref="F674:O674" si="99">SUM(F675:F678)</f>
        <v>0</v>
      </c>
      <c r="G674" s="10">
        <f t="shared" si="99"/>
        <v>0</v>
      </c>
      <c r="H674" s="10">
        <f t="shared" si="99"/>
        <v>0</v>
      </c>
      <c r="I674" s="10">
        <f t="shared" si="99"/>
        <v>0</v>
      </c>
      <c r="J674" s="10">
        <f t="shared" si="99"/>
        <v>0</v>
      </c>
      <c r="K674" s="10">
        <f t="shared" si="99"/>
        <v>0</v>
      </c>
      <c r="L674" s="15">
        <f t="shared" si="99"/>
        <v>0</v>
      </c>
      <c r="M674" s="10">
        <f t="shared" si="99"/>
        <v>0</v>
      </c>
      <c r="N674" s="10">
        <f t="shared" si="99"/>
        <v>0</v>
      </c>
      <c r="O674" s="10">
        <f t="shared" si="99"/>
        <v>0</v>
      </c>
      <c r="P674" s="12" t="e">
        <f>L674-#REF!</f>
        <v>#REF!</v>
      </c>
    </row>
    <row r="675" spans="1:16">
      <c r="A675" s="266"/>
      <c r="B675" s="266"/>
      <c r="C675" s="9" t="s">
        <v>7</v>
      </c>
      <c r="D675" s="10">
        <f t="shared" si="98"/>
        <v>0</v>
      </c>
      <c r="E675" s="9"/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5">
        <v>0</v>
      </c>
      <c r="M675" s="10">
        <v>0</v>
      </c>
      <c r="N675" s="10">
        <v>0</v>
      </c>
      <c r="O675" s="10">
        <v>0</v>
      </c>
      <c r="P675" s="12" t="e">
        <f>L675-#REF!</f>
        <v>#REF!</v>
      </c>
    </row>
    <row r="676" spans="1:16" ht="24">
      <c r="A676" s="266"/>
      <c r="B676" s="266"/>
      <c r="C676" s="9" t="s">
        <v>8</v>
      </c>
      <c r="D676" s="10">
        <f t="shared" si="98"/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5">
        <v>0</v>
      </c>
      <c r="M676" s="10">
        <v>0</v>
      </c>
      <c r="N676" s="10">
        <v>0</v>
      </c>
      <c r="O676" s="10">
        <v>0</v>
      </c>
      <c r="P676" s="12" t="e">
        <f>L676-#REF!</f>
        <v>#REF!</v>
      </c>
    </row>
    <row r="677" spans="1:16" ht="24">
      <c r="A677" s="266"/>
      <c r="B677" s="266"/>
      <c r="C677" s="9" t="s">
        <v>9</v>
      </c>
      <c r="D677" s="10">
        <f t="shared" si="98"/>
        <v>0</v>
      </c>
      <c r="E677" s="10">
        <v>0</v>
      </c>
      <c r="F677" s="10">
        <v>0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5">
        <v>0</v>
      </c>
      <c r="M677" s="10">
        <v>0</v>
      </c>
      <c r="N677" s="10">
        <v>0</v>
      </c>
      <c r="O677" s="10">
        <v>0</v>
      </c>
      <c r="P677" s="12" t="e">
        <f>L677-#REF!</f>
        <v>#REF!</v>
      </c>
    </row>
    <row r="678" spans="1:16" ht="36">
      <c r="A678" s="266"/>
      <c r="B678" s="266"/>
      <c r="C678" s="9" t="s">
        <v>10</v>
      </c>
      <c r="D678" s="10">
        <f t="shared" si="98"/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5">
        <v>0</v>
      </c>
      <c r="M678" s="10">
        <v>0</v>
      </c>
      <c r="N678" s="10">
        <v>0</v>
      </c>
      <c r="O678" s="10">
        <v>0</v>
      </c>
      <c r="P678" s="12" t="e">
        <f>L678-#REF!</f>
        <v>#REF!</v>
      </c>
    </row>
    <row r="679" spans="1:16">
      <c r="A679" s="9"/>
      <c r="B679" s="9"/>
      <c r="C679" s="9"/>
      <c r="D679" s="10">
        <f t="shared" si="98"/>
        <v>0</v>
      </c>
      <c r="E679" s="10"/>
      <c r="F679" s="10"/>
      <c r="G679" s="10"/>
      <c r="H679" s="10"/>
      <c r="I679" s="10"/>
      <c r="J679" s="10"/>
      <c r="K679" s="10"/>
      <c r="L679" s="15"/>
      <c r="M679" s="10"/>
      <c r="N679" s="10"/>
      <c r="O679" s="10"/>
      <c r="P679" s="12" t="e">
        <f>L679-#REF!</f>
        <v>#REF!</v>
      </c>
    </row>
    <row r="680" spans="1:16">
      <c r="A680" s="266" t="s">
        <v>102</v>
      </c>
      <c r="B680" s="266" t="s">
        <v>17</v>
      </c>
      <c r="C680" s="9" t="s">
        <v>6</v>
      </c>
      <c r="D680" s="10">
        <f t="shared" si="98"/>
        <v>34180</v>
      </c>
      <c r="E680" s="10">
        <f>SUM(E681:E685)</f>
        <v>0</v>
      </c>
      <c r="F680" s="10">
        <f t="shared" ref="F680:O680" si="100">SUM(F681:F685)</f>
        <v>0</v>
      </c>
      <c r="G680" s="10">
        <f t="shared" si="100"/>
        <v>0</v>
      </c>
      <c r="H680" s="10">
        <f t="shared" si="100"/>
        <v>0</v>
      </c>
      <c r="I680" s="10">
        <f t="shared" si="100"/>
        <v>0</v>
      </c>
      <c r="J680" s="10">
        <f t="shared" si="100"/>
        <v>34180</v>
      </c>
      <c r="K680" s="10">
        <f t="shared" si="100"/>
        <v>0</v>
      </c>
      <c r="L680" s="15">
        <f t="shared" si="100"/>
        <v>0</v>
      </c>
      <c r="M680" s="10">
        <f t="shared" si="100"/>
        <v>0</v>
      </c>
      <c r="N680" s="10">
        <f t="shared" si="100"/>
        <v>0</v>
      </c>
      <c r="O680" s="10">
        <f t="shared" si="100"/>
        <v>0</v>
      </c>
      <c r="P680" s="12" t="e">
        <f>L680-#REF!</f>
        <v>#REF!</v>
      </c>
    </row>
    <row r="681" spans="1:16">
      <c r="A681" s="266"/>
      <c r="B681" s="266"/>
      <c r="C681" s="9" t="s">
        <v>7</v>
      </c>
      <c r="D681" s="10">
        <f t="shared" si="98"/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5">
        <v>0</v>
      </c>
      <c r="M681" s="10">
        <v>0</v>
      </c>
      <c r="N681" s="10">
        <v>0</v>
      </c>
      <c r="O681" s="10">
        <v>0</v>
      </c>
      <c r="P681" s="12" t="e">
        <f>L681-#REF!</f>
        <v>#REF!</v>
      </c>
    </row>
    <row r="682" spans="1:16" ht="24">
      <c r="A682" s="266"/>
      <c r="B682" s="266"/>
      <c r="C682" s="9" t="s">
        <v>8</v>
      </c>
      <c r="D682" s="10">
        <f t="shared" si="98"/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5">
        <v>0</v>
      </c>
      <c r="M682" s="10">
        <v>0</v>
      </c>
      <c r="N682" s="10">
        <v>0</v>
      </c>
      <c r="O682" s="10">
        <v>0</v>
      </c>
      <c r="P682" s="12" t="e">
        <f>L682-#REF!</f>
        <v>#REF!</v>
      </c>
    </row>
    <row r="683" spans="1:16" ht="24">
      <c r="A683" s="266"/>
      <c r="B683" s="266"/>
      <c r="C683" s="9" t="s">
        <v>9</v>
      </c>
      <c r="D683" s="10">
        <f t="shared" si="98"/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5">
        <v>0</v>
      </c>
      <c r="M683" s="10">
        <v>0</v>
      </c>
      <c r="N683" s="10">
        <v>0</v>
      </c>
      <c r="O683" s="10">
        <v>0</v>
      </c>
      <c r="P683" s="12" t="e">
        <f>L683-#REF!</f>
        <v>#REF!</v>
      </c>
    </row>
    <row r="684" spans="1:16" ht="36">
      <c r="A684" s="266"/>
      <c r="B684" s="266"/>
      <c r="C684" s="9" t="s">
        <v>10</v>
      </c>
      <c r="D684" s="10">
        <f t="shared" si="98"/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5">
        <v>0</v>
      </c>
      <c r="M684" s="10">
        <v>0</v>
      </c>
      <c r="N684" s="10">
        <v>0</v>
      </c>
      <c r="O684" s="10">
        <v>0</v>
      </c>
      <c r="P684" s="12" t="e">
        <f>L684-#REF!</f>
        <v>#REF!</v>
      </c>
    </row>
    <row r="685" spans="1:16" ht="72">
      <c r="A685" s="266"/>
      <c r="B685" s="266"/>
      <c r="C685" s="9" t="s">
        <v>11</v>
      </c>
      <c r="D685" s="10">
        <f t="shared" si="98"/>
        <v>34180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34180</v>
      </c>
      <c r="K685" s="10">
        <v>0</v>
      </c>
      <c r="L685" s="15">
        <v>0</v>
      </c>
      <c r="M685" s="10">
        <v>0</v>
      </c>
      <c r="N685" s="10">
        <v>0</v>
      </c>
      <c r="O685" s="10">
        <v>0</v>
      </c>
      <c r="P685" s="12" t="e">
        <f>L685-#REF!</f>
        <v>#REF!</v>
      </c>
    </row>
    <row r="686" spans="1:16">
      <c r="A686" s="266" t="s">
        <v>103</v>
      </c>
      <c r="B686" s="266" t="s">
        <v>17</v>
      </c>
      <c r="C686" s="9" t="s">
        <v>6</v>
      </c>
      <c r="D686" s="10">
        <f t="shared" si="98"/>
        <v>9773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9773</v>
      </c>
      <c r="K686" s="10">
        <v>0</v>
      </c>
      <c r="L686" s="15">
        <v>0</v>
      </c>
      <c r="M686" s="10">
        <v>0</v>
      </c>
      <c r="N686" s="10">
        <v>0</v>
      </c>
      <c r="O686" s="10">
        <v>0</v>
      </c>
      <c r="P686" s="12" t="e">
        <f>L686-#REF!</f>
        <v>#REF!</v>
      </c>
    </row>
    <row r="687" spans="1:16">
      <c r="A687" s="266"/>
      <c r="B687" s="266"/>
      <c r="C687" s="9" t="s">
        <v>7</v>
      </c>
      <c r="D687" s="10">
        <f t="shared" si="98"/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5">
        <v>0</v>
      </c>
      <c r="M687" s="10">
        <v>0</v>
      </c>
      <c r="N687" s="10">
        <v>0</v>
      </c>
      <c r="O687" s="10">
        <v>0</v>
      </c>
      <c r="P687" s="12" t="e">
        <f>L687-#REF!</f>
        <v>#REF!</v>
      </c>
    </row>
    <row r="688" spans="1:16" ht="24">
      <c r="A688" s="266"/>
      <c r="B688" s="266"/>
      <c r="C688" s="9" t="s">
        <v>8</v>
      </c>
      <c r="D688" s="10">
        <f t="shared" si="98"/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5">
        <v>0</v>
      </c>
      <c r="M688" s="10">
        <v>0</v>
      </c>
      <c r="N688" s="10">
        <v>0</v>
      </c>
      <c r="O688" s="10">
        <v>0</v>
      </c>
      <c r="P688" s="12" t="e">
        <f>L688-#REF!</f>
        <v>#REF!</v>
      </c>
    </row>
    <row r="689" spans="1:16" ht="24">
      <c r="A689" s="266"/>
      <c r="B689" s="266"/>
      <c r="C689" s="9" t="s">
        <v>9</v>
      </c>
      <c r="D689" s="10">
        <f t="shared" si="98"/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5">
        <v>0</v>
      </c>
      <c r="M689" s="10">
        <v>0</v>
      </c>
      <c r="N689" s="10">
        <v>0</v>
      </c>
      <c r="O689" s="10">
        <v>0</v>
      </c>
      <c r="P689" s="12" t="e">
        <f>L689-#REF!</f>
        <v>#REF!</v>
      </c>
    </row>
    <row r="690" spans="1:16" ht="36">
      <c r="A690" s="266"/>
      <c r="B690" s="266"/>
      <c r="C690" s="9" t="s">
        <v>10</v>
      </c>
      <c r="D690" s="10">
        <f t="shared" si="98"/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5">
        <v>0</v>
      </c>
      <c r="M690" s="10">
        <v>0</v>
      </c>
      <c r="N690" s="10">
        <v>0</v>
      </c>
      <c r="O690" s="10">
        <v>0</v>
      </c>
      <c r="P690" s="12" t="e">
        <f>L690-#REF!</f>
        <v>#REF!</v>
      </c>
    </row>
    <row r="691" spans="1:16" ht="72">
      <c r="A691" s="266"/>
      <c r="B691" s="266"/>
      <c r="C691" s="9" t="s">
        <v>11</v>
      </c>
      <c r="D691" s="10">
        <f t="shared" si="98"/>
        <v>9773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9773</v>
      </c>
      <c r="K691" s="10">
        <v>0</v>
      </c>
      <c r="L691" s="15">
        <v>0</v>
      </c>
      <c r="M691" s="10">
        <v>0</v>
      </c>
      <c r="N691" s="10">
        <v>0</v>
      </c>
      <c r="O691" s="10">
        <v>0</v>
      </c>
      <c r="P691" s="12" t="e">
        <f>L691-#REF!</f>
        <v>#REF!</v>
      </c>
    </row>
    <row r="692" spans="1:16">
      <c r="A692" s="266" t="s">
        <v>104</v>
      </c>
      <c r="B692" s="266" t="s">
        <v>17</v>
      </c>
      <c r="C692" s="9" t="s">
        <v>6</v>
      </c>
      <c r="D692" s="10">
        <f t="shared" si="98"/>
        <v>1683336.2999999998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212720.2</v>
      </c>
      <c r="L692" s="15">
        <v>600000</v>
      </c>
      <c r="M692" s="10">
        <v>870616.1</v>
      </c>
      <c r="N692" s="10">
        <v>0</v>
      </c>
      <c r="O692" s="10">
        <v>0</v>
      </c>
      <c r="P692" s="12" t="e">
        <f>L692-#REF!</f>
        <v>#REF!</v>
      </c>
    </row>
    <row r="693" spans="1:16">
      <c r="A693" s="266"/>
      <c r="B693" s="266"/>
      <c r="C693" s="9" t="s">
        <v>7</v>
      </c>
      <c r="D693" s="10">
        <f t="shared" si="98"/>
        <v>206203.3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23399.200000000001</v>
      </c>
      <c r="L693" s="15">
        <v>66000</v>
      </c>
      <c r="M693" s="10">
        <v>116804.1</v>
      </c>
      <c r="N693" s="10">
        <v>0</v>
      </c>
      <c r="O693" s="10">
        <v>0</v>
      </c>
      <c r="P693" s="12" t="e">
        <f>L693-#REF!</f>
        <v>#REF!</v>
      </c>
    </row>
    <row r="694" spans="1:16" ht="24">
      <c r="A694" s="266"/>
      <c r="B694" s="266"/>
      <c r="C694" s="9" t="s">
        <v>8</v>
      </c>
      <c r="D694" s="10">
        <f t="shared" si="98"/>
        <v>1477133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189321</v>
      </c>
      <c r="L694" s="15">
        <v>534000</v>
      </c>
      <c r="M694" s="10">
        <v>753812</v>
      </c>
      <c r="N694" s="10">
        <v>0</v>
      </c>
      <c r="O694" s="10">
        <v>0</v>
      </c>
      <c r="P694" s="12" t="e">
        <f>L694-#REF!</f>
        <v>#REF!</v>
      </c>
    </row>
    <row r="695" spans="1:16" ht="24">
      <c r="A695" s="266"/>
      <c r="B695" s="266"/>
      <c r="C695" s="9" t="s">
        <v>9</v>
      </c>
      <c r="D695" s="10">
        <f t="shared" si="98"/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5">
        <v>0</v>
      </c>
      <c r="M695" s="10">
        <v>0</v>
      </c>
      <c r="N695" s="10">
        <v>0</v>
      </c>
      <c r="O695" s="10">
        <v>0</v>
      </c>
      <c r="P695" s="12" t="e">
        <f>L695-#REF!</f>
        <v>#REF!</v>
      </c>
    </row>
    <row r="696" spans="1:16" ht="36">
      <c r="A696" s="266"/>
      <c r="B696" s="266"/>
      <c r="C696" s="9" t="s">
        <v>10</v>
      </c>
      <c r="D696" s="10">
        <f t="shared" si="98"/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5">
        <v>0</v>
      </c>
      <c r="M696" s="10">
        <v>0</v>
      </c>
      <c r="N696" s="10">
        <v>0</v>
      </c>
      <c r="O696" s="10">
        <v>0</v>
      </c>
      <c r="P696" s="12" t="e">
        <f>L696-#REF!</f>
        <v>#REF!</v>
      </c>
    </row>
    <row r="697" spans="1:16">
      <c r="A697" s="9"/>
      <c r="B697" s="9"/>
      <c r="C697" s="9"/>
      <c r="D697" s="10">
        <f t="shared" si="98"/>
        <v>0</v>
      </c>
      <c r="E697" s="10"/>
      <c r="F697" s="10"/>
      <c r="G697" s="10"/>
      <c r="H697" s="10"/>
      <c r="I697" s="10"/>
      <c r="J697" s="10"/>
      <c r="K697" s="10"/>
      <c r="L697" s="15"/>
      <c r="M697" s="10"/>
      <c r="N697" s="10"/>
      <c r="O697" s="10"/>
      <c r="P697" s="12" t="e">
        <f>L697-#REF!</f>
        <v>#REF!</v>
      </c>
    </row>
    <row r="698" spans="1:16">
      <c r="A698" s="266" t="s">
        <v>105</v>
      </c>
      <c r="B698" s="266" t="s">
        <v>17</v>
      </c>
      <c r="C698" s="9" t="s">
        <v>6</v>
      </c>
      <c r="D698" s="10">
        <f t="shared" si="98"/>
        <v>4700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4700</v>
      </c>
      <c r="L698" s="15">
        <v>0</v>
      </c>
      <c r="M698" s="10">
        <v>0</v>
      </c>
      <c r="N698" s="10">
        <v>0</v>
      </c>
      <c r="O698" s="10">
        <v>0</v>
      </c>
      <c r="P698" s="12" t="e">
        <f>L698-#REF!</f>
        <v>#REF!</v>
      </c>
    </row>
    <row r="699" spans="1:16">
      <c r="A699" s="266"/>
      <c r="B699" s="266"/>
      <c r="C699" s="9" t="s">
        <v>7</v>
      </c>
      <c r="D699" s="10">
        <f t="shared" si="98"/>
        <v>4700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4700</v>
      </c>
      <c r="L699" s="15">
        <v>0</v>
      </c>
      <c r="M699" s="10">
        <v>0</v>
      </c>
      <c r="N699" s="10">
        <v>0</v>
      </c>
      <c r="O699" s="10">
        <v>0</v>
      </c>
      <c r="P699" s="12" t="e">
        <f>L699-#REF!</f>
        <v>#REF!</v>
      </c>
    </row>
    <row r="700" spans="1:16" ht="24">
      <c r="A700" s="266"/>
      <c r="B700" s="266"/>
      <c r="C700" s="9" t="s">
        <v>8</v>
      </c>
      <c r="D700" s="10">
        <f t="shared" si="98"/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5">
        <v>0</v>
      </c>
      <c r="M700" s="10">
        <v>0</v>
      </c>
      <c r="N700" s="10">
        <v>0</v>
      </c>
      <c r="O700" s="10">
        <v>0</v>
      </c>
      <c r="P700" s="12" t="e">
        <f>L700-#REF!</f>
        <v>#REF!</v>
      </c>
    </row>
    <row r="701" spans="1:16" ht="24">
      <c r="A701" s="266"/>
      <c r="B701" s="266"/>
      <c r="C701" s="9" t="s">
        <v>9</v>
      </c>
      <c r="D701" s="10">
        <f t="shared" si="98"/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5">
        <v>0</v>
      </c>
      <c r="M701" s="10">
        <v>0</v>
      </c>
      <c r="N701" s="10">
        <v>0</v>
      </c>
      <c r="O701" s="10">
        <v>0</v>
      </c>
      <c r="P701" s="12" t="e">
        <f>L701-#REF!</f>
        <v>#REF!</v>
      </c>
    </row>
    <row r="702" spans="1:16" ht="36">
      <c r="A702" s="266"/>
      <c r="B702" s="266"/>
      <c r="C702" s="9" t="s">
        <v>10</v>
      </c>
      <c r="D702" s="10">
        <f t="shared" si="98"/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5">
        <v>0</v>
      </c>
      <c r="M702" s="10">
        <v>0</v>
      </c>
      <c r="N702" s="10">
        <v>0</v>
      </c>
      <c r="O702" s="10">
        <v>0</v>
      </c>
      <c r="P702" s="12" t="e">
        <f>L702-#REF!</f>
        <v>#REF!</v>
      </c>
    </row>
    <row r="703" spans="1:16">
      <c r="A703" s="9"/>
      <c r="B703" s="9"/>
      <c r="C703" s="9"/>
      <c r="D703" s="10">
        <f t="shared" si="98"/>
        <v>0</v>
      </c>
      <c r="E703" s="10"/>
      <c r="F703" s="10"/>
      <c r="G703" s="10"/>
      <c r="H703" s="10"/>
      <c r="I703" s="10"/>
      <c r="J703" s="10"/>
      <c r="K703" s="10"/>
      <c r="L703" s="15"/>
      <c r="M703" s="10"/>
      <c r="N703" s="10"/>
      <c r="O703" s="10"/>
      <c r="P703" s="12" t="e">
        <f>L703-#REF!</f>
        <v>#REF!</v>
      </c>
    </row>
    <row r="704" spans="1:16">
      <c r="A704" s="266" t="s">
        <v>106</v>
      </c>
      <c r="B704" s="266" t="s">
        <v>17</v>
      </c>
      <c r="C704" s="9" t="s">
        <v>6</v>
      </c>
      <c r="D704" s="10">
        <f t="shared" si="98"/>
        <v>0</v>
      </c>
      <c r="E704" s="10">
        <f>SUM(E705:E709)</f>
        <v>0</v>
      </c>
      <c r="F704" s="10">
        <f t="shared" ref="F704:O704" si="101">SUM(F705:F709)</f>
        <v>0</v>
      </c>
      <c r="G704" s="10">
        <f t="shared" si="101"/>
        <v>0</v>
      </c>
      <c r="H704" s="10">
        <f t="shared" si="101"/>
        <v>0</v>
      </c>
      <c r="I704" s="10">
        <f t="shared" si="101"/>
        <v>0</v>
      </c>
      <c r="J704" s="10">
        <f t="shared" si="101"/>
        <v>0</v>
      </c>
      <c r="K704" s="10">
        <f t="shared" si="101"/>
        <v>0</v>
      </c>
      <c r="L704" s="15">
        <f t="shared" si="101"/>
        <v>0</v>
      </c>
      <c r="M704" s="10">
        <f t="shared" si="101"/>
        <v>0</v>
      </c>
      <c r="N704" s="10">
        <f t="shared" si="101"/>
        <v>0</v>
      </c>
      <c r="O704" s="10">
        <f t="shared" si="101"/>
        <v>0</v>
      </c>
      <c r="P704" s="12" t="e">
        <f>L704-#REF!</f>
        <v>#REF!</v>
      </c>
    </row>
    <row r="705" spans="1:16">
      <c r="A705" s="266"/>
      <c r="B705" s="266"/>
      <c r="C705" s="9" t="s">
        <v>7</v>
      </c>
      <c r="D705" s="10">
        <f t="shared" si="98"/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5">
        <v>0</v>
      </c>
      <c r="M705" s="10">
        <v>0</v>
      </c>
      <c r="N705" s="10">
        <v>0</v>
      </c>
      <c r="O705" s="10">
        <v>0</v>
      </c>
      <c r="P705" s="12" t="e">
        <f>L705-#REF!</f>
        <v>#REF!</v>
      </c>
    </row>
    <row r="706" spans="1:16" ht="24">
      <c r="A706" s="266"/>
      <c r="B706" s="266"/>
      <c r="C706" s="9" t="s">
        <v>8</v>
      </c>
      <c r="D706" s="10">
        <f t="shared" si="98"/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5">
        <v>0</v>
      </c>
      <c r="M706" s="10">
        <v>0</v>
      </c>
      <c r="N706" s="10">
        <v>0</v>
      </c>
      <c r="O706" s="10">
        <v>0</v>
      </c>
      <c r="P706" s="12" t="e">
        <f>L706-#REF!</f>
        <v>#REF!</v>
      </c>
    </row>
    <row r="707" spans="1:16" ht="24">
      <c r="A707" s="266"/>
      <c r="B707" s="266"/>
      <c r="C707" s="9" t="s">
        <v>9</v>
      </c>
      <c r="D707" s="10">
        <f t="shared" si="98"/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5">
        <v>0</v>
      </c>
      <c r="M707" s="10">
        <v>0</v>
      </c>
      <c r="N707" s="10">
        <v>0</v>
      </c>
      <c r="O707" s="10">
        <v>0</v>
      </c>
      <c r="P707" s="12" t="e">
        <f>L707-#REF!</f>
        <v>#REF!</v>
      </c>
    </row>
    <row r="708" spans="1:16" ht="36">
      <c r="A708" s="266"/>
      <c r="B708" s="266"/>
      <c r="C708" s="9" t="s">
        <v>10</v>
      </c>
      <c r="D708" s="10">
        <f t="shared" si="98"/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5">
        <v>0</v>
      </c>
      <c r="M708" s="10">
        <v>0</v>
      </c>
      <c r="N708" s="10">
        <v>0</v>
      </c>
      <c r="O708" s="10">
        <v>0</v>
      </c>
      <c r="P708" s="12" t="e">
        <f>L708-#REF!</f>
        <v>#REF!</v>
      </c>
    </row>
    <row r="709" spans="1:16">
      <c r="A709" s="9"/>
      <c r="B709" s="9"/>
      <c r="C709" s="9"/>
      <c r="D709" s="10">
        <f t="shared" si="98"/>
        <v>0</v>
      </c>
      <c r="E709" s="10"/>
      <c r="F709" s="10"/>
      <c r="G709" s="10"/>
      <c r="H709" s="10"/>
      <c r="I709" s="10"/>
      <c r="J709" s="10"/>
      <c r="K709" s="10"/>
      <c r="L709" s="15"/>
      <c r="M709" s="10"/>
      <c r="N709" s="10"/>
      <c r="O709" s="10"/>
      <c r="P709" s="12" t="e">
        <f>L709-#REF!</f>
        <v>#REF!</v>
      </c>
    </row>
    <row r="710" spans="1:16">
      <c r="A710" s="9" t="s">
        <v>107</v>
      </c>
      <c r="B710" s="266"/>
      <c r="C710" s="9" t="s">
        <v>6</v>
      </c>
      <c r="D710" s="10">
        <f t="shared" si="98"/>
        <v>964918.29999999993</v>
      </c>
      <c r="E710" s="10">
        <f t="shared" ref="D710:O715" si="102">E717+E724</f>
        <v>0</v>
      </c>
      <c r="F710" s="10">
        <f t="shared" si="102"/>
        <v>0</v>
      </c>
      <c r="G710" s="10">
        <f t="shared" si="102"/>
        <v>0</v>
      </c>
      <c r="H710" s="10">
        <f t="shared" si="102"/>
        <v>0</v>
      </c>
      <c r="I710" s="10">
        <f t="shared" si="102"/>
        <v>0</v>
      </c>
      <c r="J710" s="10">
        <f t="shared" si="102"/>
        <v>222961</v>
      </c>
      <c r="K710" s="10">
        <f t="shared" si="102"/>
        <v>302946.09999999998</v>
      </c>
      <c r="L710" s="15">
        <f t="shared" si="102"/>
        <v>77192.899999999994</v>
      </c>
      <c r="M710" s="10">
        <f t="shared" si="102"/>
        <v>172748.19999999998</v>
      </c>
      <c r="N710" s="10">
        <f t="shared" si="102"/>
        <v>189070.1</v>
      </c>
      <c r="O710" s="10">
        <f t="shared" si="102"/>
        <v>0</v>
      </c>
      <c r="P710" s="12" t="e">
        <f>L710-#REF!</f>
        <v>#REF!</v>
      </c>
    </row>
    <row r="711" spans="1:16" ht="36" customHeight="1">
      <c r="A711" s="272" t="s">
        <v>108</v>
      </c>
      <c r="B711" s="266"/>
      <c r="C711" s="9" t="s">
        <v>7</v>
      </c>
      <c r="D711" s="10">
        <f t="shared" si="98"/>
        <v>112905.29999999999</v>
      </c>
      <c r="E711" s="10">
        <f t="shared" si="102"/>
        <v>0</v>
      </c>
      <c r="F711" s="10">
        <f t="shared" si="102"/>
        <v>0</v>
      </c>
      <c r="G711" s="10">
        <f t="shared" si="102"/>
        <v>0</v>
      </c>
      <c r="H711" s="10">
        <f t="shared" si="102"/>
        <v>0</v>
      </c>
      <c r="I711" s="10">
        <f t="shared" si="102"/>
        <v>0</v>
      </c>
      <c r="J711" s="10">
        <f t="shared" si="102"/>
        <v>39639.199999999997</v>
      </c>
      <c r="K711" s="10">
        <f t="shared" si="102"/>
        <v>25617.699999999997</v>
      </c>
      <c r="L711" s="15">
        <f t="shared" si="102"/>
        <v>7848.4</v>
      </c>
      <c r="M711" s="10">
        <f t="shared" si="102"/>
        <v>19002.3</v>
      </c>
      <c r="N711" s="10">
        <f t="shared" si="102"/>
        <v>20797.699999999997</v>
      </c>
      <c r="O711" s="10">
        <f t="shared" si="102"/>
        <v>0</v>
      </c>
      <c r="P711" s="12" t="e">
        <f>L711-#REF!</f>
        <v>#REF!</v>
      </c>
    </row>
    <row r="712" spans="1:16" ht="24">
      <c r="A712" s="273"/>
      <c r="B712" s="266"/>
      <c r="C712" s="9" t="s">
        <v>8</v>
      </c>
      <c r="D712" s="10">
        <f t="shared" si="98"/>
        <v>852013</v>
      </c>
      <c r="E712" s="10">
        <f t="shared" si="102"/>
        <v>0</v>
      </c>
      <c r="F712" s="10">
        <f t="shared" si="102"/>
        <v>0</v>
      </c>
      <c r="G712" s="10">
        <f t="shared" si="102"/>
        <v>0</v>
      </c>
      <c r="H712" s="10">
        <f t="shared" si="102"/>
        <v>0</v>
      </c>
      <c r="I712" s="10">
        <f t="shared" si="102"/>
        <v>0</v>
      </c>
      <c r="J712" s="10">
        <f t="shared" si="102"/>
        <v>183321.8</v>
      </c>
      <c r="K712" s="10">
        <f t="shared" si="102"/>
        <v>277328.40000000002</v>
      </c>
      <c r="L712" s="15">
        <f t="shared" si="102"/>
        <v>69344.5</v>
      </c>
      <c r="M712" s="10">
        <f t="shared" si="102"/>
        <v>153745.9</v>
      </c>
      <c r="N712" s="10">
        <f t="shared" si="102"/>
        <v>168272.4</v>
      </c>
      <c r="O712" s="10">
        <f t="shared" si="102"/>
        <v>0</v>
      </c>
      <c r="P712" s="12" t="e">
        <f>L712-#REF!</f>
        <v>#REF!</v>
      </c>
    </row>
    <row r="713" spans="1:16" ht="24">
      <c r="A713" s="273"/>
      <c r="B713" s="266"/>
      <c r="C713" s="9" t="s">
        <v>9</v>
      </c>
      <c r="D713" s="10">
        <f t="shared" si="98"/>
        <v>0</v>
      </c>
      <c r="E713" s="10">
        <f t="shared" si="102"/>
        <v>0</v>
      </c>
      <c r="F713" s="10">
        <f t="shared" si="102"/>
        <v>0</v>
      </c>
      <c r="G713" s="10">
        <f t="shared" si="102"/>
        <v>0</v>
      </c>
      <c r="H713" s="10">
        <f t="shared" si="102"/>
        <v>0</v>
      </c>
      <c r="I713" s="10">
        <f t="shared" si="102"/>
        <v>0</v>
      </c>
      <c r="J713" s="10">
        <f t="shared" si="102"/>
        <v>0</v>
      </c>
      <c r="K713" s="10">
        <f t="shared" si="102"/>
        <v>0</v>
      </c>
      <c r="L713" s="15">
        <f t="shared" si="102"/>
        <v>0</v>
      </c>
      <c r="M713" s="10">
        <f t="shared" si="102"/>
        <v>0</v>
      </c>
      <c r="N713" s="10">
        <f t="shared" si="102"/>
        <v>0</v>
      </c>
      <c r="O713" s="10">
        <f t="shared" si="102"/>
        <v>0</v>
      </c>
      <c r="P713" s="12" t="e">
        <f>L713-#REF!</f>
        <v>#REF!</v>
      </c>
    </row>
    <row r="714" spans="1:16" ht="36">
      <c r="A714" s="273"/>
      <c r="B714" s="266"/>
      <c r="C714" s="9" t="s">
        <v>10</v>
      </c>
      <c r="D714" s="10">
        <f t="shared" si="98"/>
        <v>0</v>
      </c>
      <c r="E714" s="10">
        <f t="shared" si="102"/>
        <v>0</v>
      </c>
      <c r="F714" s="10">
        <f t="shared" si="102"/>
        <v>0</v>
      </c>
      <c r="G714" s="10">
        <f t="shared" si="102"/>
        <v>0</v>
      </c>
      <c r="H714" s="10">
        <f t="shared" si="102"/>
        <v>0</v>
      </c>
      <c r="I714" s="10">
        <f t="shared" si="102"/>
        <v>0</v>
      </c>
      <c r="J714" s="10">
        <f t="shared" si="102"/>
        <v>0</v>
      </c>
      <c r="K714" s="10">
        <f t="shared" si="102"/>
        <v>0</v>
      </c>
      <c r="L714" s="15">
        <f t="shared" si="102"/>
        <v>0</v>
      </c>
      <c r="M714" s="10">
        <f t="shared" si="102"/>
        <v>0</v>
      </c>
      <c r="N714" s="10">
        <f t="shared" si="102"/>
        <v>0</v>
      </c>
      <c r="O714" s="10">
        <f t="shared" si="102"/>
        <v>0</v>
      </c>
      <c r="P714" s="12" t="e">
        <f>L714-#REF!</f>
        <v>#REF!</v>
      </c>
    </row>
    <row r="715" spans="1:16">
      <c r="A715" s="273"/>
      <c r="B715" s="9"/>
      <c r="C715" s="9"/>
      <c r="D715" s="10">
        <f t="shared" si="102"/>
        <v>0</v>
      </c>
      <c r="E715" s="10">
        <f t="shared" si="102"/>
        <v>0</v>
      </c>
      <c r="F715" s="10">
        <f t="shared" si="102"/>
        <v>0</v>
      </c>
      <c r="G715" s="10">
        <f t="shared" si="102"/>
        <v>0</v>
      </c>
      <c r="H715" s="10">
        <f t="shared" si="102"/>
        <v>0</v>
      </c>
      <c r="I715" s="10">
        <f t="shared" si="102"/>
        <v>0</v>
      </c>
      <c r="J715" s="10">
        <f t="shared" si="102"/>
        <v>0</v>
      </c>
      <c r="K715" s="10">
        <f t="shared" si="102"/>
        <v>0</v>
      </c>
      <c r="L715" s="15">
        <f t="shared" si="102"/>
        <v>0</v>
      </c>
      <c r="M715" s="10">
        <f t="shared" si="102"/>
        <v>0</v>
      </c>
      <c r="N715" s="10">
        <f t="shared" si="102"/>
        <v>0</v>
      </c>
      <c r="O715" s="10">
        <f t="shared" si="102"/>
        <v>0</v>
      </c>
      <c r="P715" s="12" t="e">
        <f>L715-#REF!</f>
        <v>#REF!</v>
      </c>
    </row>
    <row r="716" spans="1:16">
      <c r="A716" s="273"/>
      <c r="B716" s="266" t="s">
        <v>12</v>
      </c>
      <c r="C716" s="266"/>
      <c r="D716" s="266"/>
      <c r="E716" s="266"/>
      <c r="F716" s="266"/>
      <c r="G716" s="266"/>
      <c r="H716" s="266"/>
      <c r="I716" s="266"/>
      <c r="J716" s="266"/>
      <c r="K716" s="266"/>
      <c r="L716" s="266"/>
      <c r="M716" s="266"/>
      <c r="N716" s="266"/>
      <c r="O716" s="266"/>
      <c r="P716" s="12" t="e">
        <f>L716-#REF!</f>
        <v>#REF!</v>
      </c>
    </row>
    <row r="717" spans="1:16">
      <c r="A717" s="273"/>
      <c r="B717" s="266" t="s">
        <v>13</v>
      </c>
      <c r="C717" s="9" t="s">
        <v>6</v>
      </c>
      <c r="D717" s="10">
        <f t="shared" ref="D717:D758" si="103">SUM(E717:O717)</f>
        <v>948497.89999999991</v>
      </c>
      <c r="E717" s="10">
        <f t="shared" ref="E717:O722" si="104">E730+E736+E742+E748+E762+E774+E780+E786+E792</f>
        <v>0</v>
      </c>
      <c r="F717" s="10">
        <f t="shared" si="104"/>
        <v>0</v>
      </c>
      <c r="G717" s="10">
        <f t="shared" si="104"/>
        <v>0</v>
      </c>
      <c r="H717" s="10">
        <f t="shared" si="104"/>
        <v>0</v>
      </c>
      <c r="I717" s="10">
        <f t="shared" si="104"/>
        <v>0</v>
      </c>
      <c r="J717" s="10">
        <f t="shared" si="104"/>
        <v>214391.7</v>
      </c>
      <c r="K717" s="10">
        <f t="shared" si="104"/>
        <v>295095</v>
      </c>
      <c r="L717" s="15">
        <f t="shared" si="104"/>
        <v>77192.899999999994</v>
      </c>
      <c r="M717" s="10">
        <f t="shared" si="104"/>
        <v>172748.19999999998</v>
      </c>
      <c r="N717" s="10">
        <f t="shared" si="104"/>
        <v>189070.1</v>
      </c>
      <c r="O717" s="10">
        <f t="shared" si="104"/>
        <v>0</v>
      </c>
      <c r="P717" s="12" t="e">
        <f>L717-#REF!</f>
        <v>#REF!</v>
      </c>
    </row>
    <row r="718" spans="1:16">
      <c r="A718" s="273"/>
      <c r="B718" s="266"/>
      <c r="C718" s="9" t="s">
        <v>7</v>
      </c>
      <c r="D718" s="10">
        <f t="shared" si="103"/>
        <v>96484.9</v>
      </c>
      <c r="E718" s="10">
        <f t="shared" si="104"/>
        <v>0</v>
      </c>
      <c r="F718" s="10">
        <f t="shared" si="104"/>
        <v>0</v>
      </c>
      <c r="G718" s="10">
        <f t="shared" si="104"/>
        <v>0</v>
      </c>
      <c r="H718" s="10">
        <f t="shared" si="104"/>
        <v>0</v>
      </c>
      <c r="I718" s="10">
        <f t="shared" si="104"/>
        <v>0</v>
      </c>
      <c r="J718" s="10">
        <f t="shared" si="104"/>
        <v>31069.9</v>
      </c>
      <c r="K718" s="10">
        <f t="shared" si="104"/>
        <v>17766.599999999999</v>
      </c>
      <c r="L718" s="15">
        <f t="shared" si="104"/>
        <v>7848.4</v>
      </c>
      <c r="M718" s="10">
        <f t="shared" si="104"/>
        <v>19002.3</v>
      </c>
      <c r="N718" s="10">
        <f t="shared" si="104"/>
        <v>20797.699999999997</v>
      </c>
      <c r="O718" s="10">
        <f t="shared" si="104"/>
        <v>0</v>
      </c>
      <c r="P718" s="12" t="e">
        <f>L718-#REF!</f>
        <v>#REF!</v>
      </c>
    </row>
    <row r="719" spans="1:16" ht="24">
      <c r="A719" s="273"/>
      <c r="B719" s="266"/>
      <c r="C719" s="9" t="s">
        <v>8</v>
      </c>
      <c r="D719" s="10">
        <f t="shared" si="103"/>
        <v>852013</v>
      </c>
      <c r="E719" s="10">
        <f t="shared" si="104"/>
        <v>0</v>
      </c>
      <c r="F719" s="10">
        <f t="shared" si="104"/>
        <v>0</v>
      </c>
      <c r="G719" s="10">
        <f t="shared" si="104"/>
        <v>0</v>
      </c>
      <c r="H719" s="10">
        <f t="shared" si="104"/>
        <v>0</v>
      </c>
      <c r="I719" s="10">
        <f t="shared" si="104"/>
        <v>0</v>
      </c>
      <c r="J719" s="10">
        <f t="shared" si="104"/>
        <v>183321.8</v>
      </c>
      <c r="K719" s="10">
        <f t="shared" si="104"/>
        <v>277328.40000000002</v>
      </c>
      <c r="L719" s="15">
        <f t="shared" si="104"/>
        <v>69344.5</v>
      </c>
      <c r="M719" s="10">
        <f t="shared" si="104"/>
        <v>153745.9</v>
      </c>
      <c r="N719" s="10">
        <f t="shared" si="104"/>
        <v>168272.4</v>
      </c>
      <c r="O719" s="10">
        <f t="shared" si="104"/>
        <v>0</v>
      </c>
      <c r="P719" s="12" t="e">
        <f>L719-#REF!</f>
        <v>#REF!</v>
      </c>
    </row>
    <row r="720" spans="1:16" ht="24">
      <c r="A720" s="273"/>
      <c r="B720" s="266"/>
      <c r="C720" s="9" t="s">
        <v>9</v>
      </c>
      <c r="D720" s="10">
        <f t="shared" si="103"/>
        <v>0</v>
      </c>
      <c r="E720" s="10">
        <f t="shared" si="104"/>
        <v>0</v>
      </c>
      <c r="F720" s="10">
        <f t="shared" si="104"/>
        <v>0</v>
      </c>
      <c r="G720" s="10">
        <f t="shared" si="104"/>
        <v>0</v>
      </c>
      <c r="H720" s="10">
        <f t="shared" si="104"/>
        <v>0</v>
      </c>
      <c r="I720" s="10">
        <f t="shared" si="104"/>
        <v>0</v>
      </c>
      <c r="J720" s="10">
        <f t="shared" si="104"/>
        <v>0</v>
      </c>
      <c r="K720" s="10">
        <f t="shared" si="104"/>
        <v>0</v>
      </c>
      <c r="L720" s="15">
        <f t="shared" si="104"/>
        <v>0</v>
      </c>
      <c r="M720" s="10">
        <f t="shared" si="104"/>
        <v>0</v>
      </c>
      <c r="N720" s="10">
        <f t="shared" si="104"/>
        <v>0</v>
      </c>
      <c r="O720" s="10">
        <f t="shared" si="104"/>
        <v>0</v>
      </c>
      <c r="P720" s="12" t="e">
        <f>L720-#REF!</f>
        <v>#REF!</v>
      </c>
    </row>
    <row r="721" spans="1:16" ht="36">
      <c r="A721" s="273"/>
      <c r="B721" s="266"/>
      <c r="C721" s="9" t="s">
        <v>10</v>
      </c>
      <c r="D721" s="10">
        <f t="shared" si="103"/>
        <v>0</v>
      </c>
      <c r="E721" s="10">
        <f t="shared" si="104"/>
        <v>0</v>
      </c>
      <c r="F721" s="10">
        <f t="shared" si="104"/>
        <v>0</v>
      </c>
      <c r="G721" s="10">
        <f t="shared" si="104"/>
        <v>0</v>
      </c>
      <c r="H721" s="10">
        <f t="shared" si="104"/>
        <v>0</v>
      </c>
      <c r="I721" s="10">
        <f t="shared" si="104"/>
        <v>0</v>
      </c>
      <c r="J721" s="10">
        <f t="shared" si="104"/>
        <v>0</v>
      </c>
      <c r="K721" s="10">
        <f t="shared" si="104"/>
        <v>0</v>
      </c>
      <c r="L721" s="15">
        <f t="shared" si="104"/>
        <v>0</v>
      </c>
      <c r="M721" s="10">
        <f t="shared" si="104"/>
        <v>0</v>
      </c>
      <c r="N721" s="10">
        <f t="shared" si="104"/>
        <v>0</v>
      </c>
      <c r="O721" s="10">
        <f t="shared" si="104"/>
        <v>0</v>
      </c>
      <c r="P721" s="12" t="e">
        <f>L721-#REF!</f>
        <v>#REF!</v>
      </c>
    </row>
    <row r="722" spans="1:16">
      <c r="A722" s="273"/>
      <c r="B722" s="9"/>
      <c r="C722" s="9"/>
      <c r="D722" s="10">
        <f t="shared" si="103"/>
        <v>0</v>
      </c>
      <c r="E722" s="10">
        <f t="shared" si="104"/>
        <v>0</v>
      </c>
      <c r="F722" s="10">
        <f t="shared" si="104"/>
        <v>0</v>
      </c>
      <c r="G722" s="10">
        <f t="shared" si="104"/>
        <v>0</v>
      </c>
      <c r="H722" s="10">
        <f t="shared" si="104"/>
        <v>0</v>
      </c>
      <c r="I722" s="10">
        <f t="shared" si="104"/>
        <v>0</v>
      </c>
      <c r="J722" s="10">
        <f t="shared" si="104"/>
        <v>0</v>
      </c>
      <c r="K722" s="10">
        <f t="shared" si="104"/>
        <v>0</v>
      </c>
      <c r="L722" s="15">
        <f t="shared" si="104"/>
        <v>0</v>
      </c>
      <c r="M722" s="10">
        <f t="shared" si="104"/>
        <v>0</v>
      </c>
      <c r="N722" s="10">
        <f t="shared" si="104"/>
        <v>0</v>
      </c>
      <c r="O722" s="10">
        <f t="shared" si="104"/>
        <v>0</v>
      </c>
      <c r="P722" s="12" t="e">
        <f>L722-#REF!</f>
        <v>#REF!</v>
      </c>
    </row>
    <row r="723" spans="1:16">
      <c r="A723" s="273"/>
      <c r="B723" s="9"/>
      <c r="C723" s="9"/>
      <c r="D723" s="10">
        <f t="shared" si="103"/>
        <v>0</v>
      </c>
      <c r="E723" s="10"/>
      <c r="F723" s="10"/>
      <c r="G723" s="10"/>
      <c r="H723" s="10"/>
      <c r="I723" s="10"/>
      <c r="J723" s="10"/>
      <c r="K723" s="10"/>
      <c r="L723" s="15"/>
      <c r="M723" s="10"/>
      <c r="N723" s="10"/>
      <c r="O723" s="10"/>
      <c r="P723" s="12" t="e">
        <f>L723-#REF!</f>
        <v>#REF!</v>
      </c>
    </row>
    <row r="724" spans="1:16">
      <c r="A724" s="273"/>
      <c r="B724" s="266" t="s">
        <v>17</v>
      </c>
      <c r="C724" s="9" t="s">
        <v>6</v>
      </c>
      <c r="D724" s="10">
        <f t="shared" si="103"/>
        <v>16420.400000000001</v>
      </c>
      <c r="E724" s="10">
        <f t="shared" ref="E724:O729" si="105">E768</f>
        <v>0</v>
      </c>
      <c r="F724" s="10">
        <f t="shared" si="105"/>
        <v>0</v>
      </c>
      <c r="G724" s="10">
        <f t="shared" si="105"/>
        <v>0</v>
      </c>
      <c r="H724" s="10">
        <f t="shared" si="105"/>
        <v>0</v>
      </c>
      <c r="I724" s="10">
        <f t="shared" si="105"/>
        <v>0</v>
      </c>
      <c r="J724" s="10">
        <f t="shared" si="105"/>
        <v>8569.2999999999993</v>
      </c>
      <c r="K724" s="10">
        <f t="shared" si="105"/>
        <v>7851.1</v>
      </c>
      <c r="L724" s="15">
        <f t="shared" si="105"/>
        <v>0</v>
      </c>
      <c r="M724" s="10">
        <f t="shared" si="105"/>
        <v>0</v>
      </c>
      <c r="N724" s="10">
        <f t="shared" si="105"/>
        <v>0</v>
      </c>
      <c r="O724" s="10">
        <f t="shared" si="105"/>
        <v>0</v>
      </c>
      <c r="P724" s="12" t="e">
        <f>L724-#REF!</f>
        <v>#REF!</v>
      </c>
    </row>
    <row r="725" spans="1:16">
      <c r="A725" s="273"/>
      <c r="B725" s="266"/>
      <c r="C725" s="9" t="s">
        <v>7</v>
      </c>
      <c r="D725" s="10">
        <f t="shared" si="103"/>
        <v>16420.400000000001</v>
      </c>
      <c r="E725" s="10">
        <f t="shared" si="105"/>
        <v>0</v>
      </c>
      <c r="F725" s="10">
        <f t="shared" si="105"/>
        <v>0</v>
      </c>
      <c r="G725" s="10">
        <f t="shared" si="105"/>
        <v>0</v>
      </c>
      <c r="H725" s="10">
        <f t="shared" si="105"/>
        <v>0</v>
      </c>
      <c r="I725" s="10">
        <f t="shared" si="105"/>
        <v>0</v>
      </c>
      <c r="J725" s="10">
        <f t="shared" si="105"/>
        <v>8569.2999999999993</v>
      </c>
      <c r="K725" s="10">
        <f t="shared" si="105"/>
        <v>7851.1</v>
      </c>
      <c r="L725" s="15">
        <f t="shared" si="105"/>
        <v>0</v>
      </c>
      <c r="M725" s="10">
        <f t="shared" si="105"/>
        <v>0</v>
      </c>
      <c r="N725" s="10">
        <f t="shared" si="105"/>
        <v>0</v>
      </c>
      <c r="O725" s="10">
        <f t="shared" si="105"/>
        <v>0</v>
      </c>
      <c r="P725" s="12" t="e">
        <f>L725-#REF!</f>
        <v>#REF!</v>
      </c>
    </row>
    <row r="726" spans="1:16" ht="24">
      <c r="A726" s="273"/>
      <c r="B726" s="266"/>
      <c r="C726" s="9" t="s">
        <v>8</v>
      </c>
      <c r="D726" s="10">
        <f t="shared" si="103"/>
        <v>0</v>
      </c>
      <c r="E726" s="10">
        <f t="shared" si="105"/>
        <v>0</v>
      </c>
      <c r="F726" s="10">
        <f t="shared" si="105"/>
        <v>0</v>
      </c>
      <c r="G726" s="10">
        <f t="shared" si="105"/>
        <v>0</v>
      </c>
      <c r="H726" s="10">
        <f t="shared" si="105"/>
        <v>0</v>
      </c>
      <c r="I726" s="10">
        <f t="shared" si="105"/>
        <v>0</v>
      </c>
      <c r="J726" s="10">
        <f t="shared" si="105"/>
        <v>0</v>
      </c>
      <c r="K726" s="10">
        <f t="shared" si="105"/>
        <v>0</v>
      </c>
      <c r="L726" s="15">
        <f t="shared" si="105"/>
        <v>0</v>
      </c>
      <c r="M726" s="10">
        <f t="shared" si="105"/>
        <v>0</v>
      </c>
      <c r="N726" s="10">
        <f t="shared" si="105"/>
        <v>0</v>
      </c>
      <c r="O726" s="10">
        <f t="shared" si="105"/>
        <v>0</v>
      </c>
      <c r="P726" s="12" t="e">
        <f>L726-#REF!</f>
        <v>#REF!</v>
      </c>
    </row>
    <row r="727" spans="1:16" ht="24">
      <c r="A727" s="273"/>
      <c r="B727" s="266"/>
      <c r="C727" s="9" t="s">
        <v>9</v>
      </c>
      <c r="D727" s="10">
        <f t="shared" si="103"/>
        <v>0</v>
      </c>
      <c r="E727" s="10">
        <f t="shared" si="105"/>
        <v>0</v>
      </c>
      <c r="F727" s="10">
        <f t="shared" si="105"/>
        <v>0</v>
      </c>
      <c r="G727" s="10">
        <f t="shared" si="105"/>
        <v>0</v>
      </c>
      <c r="H727" s="10">
        <f t="shared" si="105"/>
        <v>0</v>
      </c>
      <c r="I727" s="10">
        <f t="shared" si="105"/>
        <v>0</v>
      </c>
      <c r="J727" s="10">
        <f t="shared" si="105"/>
        <v>0</v>
      </c>
      <c r="K727" s="10">
        <f t="shared" si="105"/>
        <v>0</v>
      </c>
      <c r="L727" s="15">
        <f t="shared" si="105"/>
        <v>0</v>
      </c>
      <c r="M727" s="10">
        <f t="shared" si="105"/>
        <v>0</v>
      </c>
      <c r="N727" s="10">
        <f t="shared" si="105"/>
        <v>0</v>
      </c>
      <c r="O727" s="10">
        <f t="shared" si="105"/>
        <v>0</v>
      </c>
      <c r="P727" s="12" t="e">
        <f>L727-#REF!</f>
        <v>#REF!</v>
      </c>
    </row>
    <row r="728" spans="1:16" ht="36">
      <c r="A728" s="273"/>
      <c r="B728" s="266"/>
      <c r="C728" s="9" t="s">
        <v>10</v>
      </c>
      <c r="D728" s="10">
        <f t="shared" si="103"/>
        <v>0</v>
      </c>
      <c r="E728" s="10">
        <f t="shared" si="105"/>
        <v>0</v>
      </c>
      <c r="F728" s="10">
        <f t="shared" si="105"/>
        <v>0</v>
      </c>
      <c r="G728" s="10">
        <f t="shared" si="105"/>
        <v>0</v>
      </c>
      <c r="H728" s="10">
        <f t="shared" si="105"/>
        <v>0</v>
      </c>
      <c r="I728" s="10">
        <f t="shared" si="105"/>
        <v>0</v>
      </c>
      <c r="J728" s="10">
        <f t="shared" si="105"/>
        <v>0</v>
      </c>
      <c r="K728" s="10">
        <f t="shared" si="105"/>
        <v>0</v>
      </c>
      <c r="L728" s="15">
        <f t="shared" si="105"/>
        <v>0</v>
      </c>
      <c r="M728" s="10">
        <f t="shared" si="105"/>
        <v>0</v>
      </c>
      <c r="N728" s="10">
        <f t="shared" si="105"/>
        <v>0</v>
      </c>
      <c r="O728" s="10">
        <f t="shared" si="105"/>
        <v>0</v>
      </c>
      <c r="P728" s="12" t="e">
        <f>L728-#REF!</f>
        <v>#REF!</v>
      </c>
    </row>
    <row r="729" spans="1:16" hidden="1">
      <c r="A729" s="274"/>
      <c r="B729" s="9"/>
      <c r="C729" s="9"/>
      <c r="D729" s="10">
        <f t="shared" si="103"/>
        <v>0</v>
      </c>
      <c r="E729" s="10">
        <f t="shared" si="105"/>
        <v>0</v>
      </c>
      <c r="F729" s="10">
        <f t="shared" si="105"/>
        <v>0</v>
      </c>
      <c r="G729" s="10">
        <f t="shared" si="105"/>
        <v>0</v>
      </c>
      <c r="H729" s="10">
        <f t="shared" si="105"/>
        <v>0</v>
      </c>
      <c r="I729" s="10">
        <f t="shared" si="105"/>
        <v>0</v>
      </c>
      <c r="J729" s="10">
        <f t="shared" si="105"/>
        <v>0</v>
      </c>
      <c r="K729" s="10">
        <f t="shared" si="105"/>
        <v>0</v>
      </c>
      <c r="L729" s="15">
        <f t="shared" si="105"/>
        <v>0</v>
      </c>
      <c r="M729" s="10">
        <f t="shared" si="105"/>
        <v>0</v>
      </c>
      <c r="N729" s="10">
        <f t="shared" si="105"/>
        <v>0</v>
      </c>
      <c r="O729" s="10">
        <f t="shared" si="105"/>
        <v>0</v>
      </c>
      <c r="P729" s="12" t="e">
        <f>L729-#REF!</f>
        <v>#REF!</v>
      </c>
    </row>
    <row r="730" spans="1:16">
      <c r="A730" s="266" t="s">
        <v>109</v>
      </c>
      <c r="B730" s="266" t="s">
        <v>13</v>
      </c>
      <c r="C730" s="9" t="s">
        <v>6</v>
      </c>
      <c r="D730" s="10">
        <f t="shared" si="103"/>
        <v>231632.69999999998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61224.5</v>
      </c>
      <c r="K730" s="10">
        <v>163265.29999999999</v>
      </c>
      <c r="L730" s="15">
        <v>7142.9</v>
      </c>
      <c r="M730" s="10">
        <v>0</v>
      </c>
      <c r="N730" s="10">
        <v>0</v>
      </c>
      <c r="O730" s="10">
        <v>0</v>
      </c>
      <c r="P730" s="12" t="e">
        <f>L730-#REF!</f>
        <v>#REF!</v>
      </c>
    </row>
    <row r="731" spans="1:16">
      <c r="A731" s="266"/>
      <c r="B731" s="266"/>
      <c r="C731" s="9" t="s">
        <v>7</v>
      </c>
      <c r="D731" s="10">
        <f t="shared" si="103"/>
        <v>4632.7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1224.5</v>
      </c>
      <c r="K731" s="10">
        <v>3265.3</v>
      </c>
      <c r="L731" s="15">
        <v>142.9</v>
      </c>
      <c r="M731" s="10">
        <v>0</v>
      </c>
      <c r="N731" s="10">
        <v>0</v>
      </c>
      <c r="O731" s="10">
        <v>0</v>
      </c>
      <c r="P731" s="12" t="e">
        <f>L731-#REF!</f>
        <v>#REF!</v>
      </c>
    </row>
    <row r="732" spans="1:16" ht="24">
      <c r="A732" s="266"/>
      <c r="B732" s="266"/>
      <c r="C732" s="9" t="s">
        <v>8</v>
      </c>
      <c r="D732" s="10">
        <f t="shared" si="103"/>
        <v>227000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60000</v>
      </c>
      <c r="K732" s="10">
        <v>160000</v>
      </c>
      <c r="L732" s="15">
        <v>7000</v>
      </c>
      <c r="M732" s="10">
        <v>0</v>
      </c>
      <c r="N732" s="10">
        <v>0</v>
      </c>
      <c r="O732" s="10">
        <v>0</v>
      </c>
      <c r="P732" s="12" t="e">
        <f>L732-#REF!</f>
        <v>#REF!</v>
      </c>
    </row>
    <row r="733" spans="1:16" ht="24">
      <c r="A733" s="266"/>
      <c r="B733" s="266"/>
      <c r="C733" s="9" t="s">
        <v>9</v>
      </c>
      <c r="D733" s="10">
        <f t="shared" si="103"/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5">
        <v>0</v>
      </c>
      <c r="M733" s="10">
        <v>0</v>
      </c>
      <c r="N733" s="10">
        <v>0</v>
      </c>
      <c r="O733" s="10">
        <v>0</v>
      </c>
      <c r="P733" s="12" t="e">
        <f>L733-#REF!</f>
        <v>#REF!</v>
      </c>
    </row>
    <row r="734" spans="1:16" ht="36">
      <c r="A734" s="266"/>
      <c r="B734" s="266"/>
      <c r="C734" s="9" t="s">
        <v>10</v>
      </c>
      <c r="D734" s="10">
        <f t="shared" si="103"/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5">
        <v>0</v>
      </c>
      <c r="M734" s="10">
        <v>0</v>
      </c>
      <c r="N734" s="10">
        <v>0</v>
      </c>
      <c r="O734" s="10">
        <v>0</v>
      </c>
      <c r="P734" s="12" t="e">
        <f>L734-#REF!</f>
        <v>#REF!</v>
      </c>
    </row>
    <row r="735" spans="1:16" hidden="1">
      <c r="A735" s="9"/>
      <c r="B735" s="9"/>
      <c r="C735" s="9"/>
      <c r="D735" s="10">
        <f t="shared" si="103"/>
        <v>0</v>
      </c>
      <c r="E735" s="10"/>
      <c r="F735" s="10"/>
      <c r="G735" s="10"/>
      <c r="H735" s="10"/>
      <c r="I735" s="10"/>
      <c r="J735" s="10"/>
      <c r="K735" s="10"/>
      <c r="L735" s="15"/>
      <c r="M735" s="10"/>
      <c r="N735" s="10"/>
      <c r="O735" s="10"/>
      <c r="P735" s="12" t="e">
        <f>L735-#REF!</f>
        <v>#REF!</v>
      </c>
    </row>
    <row r="736" spans="1:16">
      <c r="A736" s="266" t="s">
        <v>110</v>
      </c>
      <c r="B736" s="266" t="s">
        <v>21</v>
      </c>
      <c r="C736" s="9" t="s">
        <v>6</v>
      </c>
      <c r="D736" s="10">
        <f t="shared" si="103"/>
        <v>273392.80000000005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55805.3</v>
      </c>
      <c r="K736" s="10">
        <v>75998.2</v>
      </c>
      <c r="L736" s="15">
        <v>30468</v>
      </c>
      <c r="M736" s="10">
        <v>44130.2</v>
      </c>
      <c r="N736" s="10">
        <v>66991.100000000006</v>
      </c>
      <c r="O736" s="10">
        <v>0</v>
      </c>
      <c r="P736" s="12" t="e">
        <f>L736-#REF!</f>
        <v>#REF!</v>
      </c>
    </row>
    <row r="737" spans="1:16">
      <c r="A737" s="266"/>
      <c r="B737" s="266"/>
      <c r="C737" s="9" t="s">
        <v>7</v>
      </c>
      <c r="D737" s="10">
        <f t="shared" si="103"/>
        <v>30073.200000000001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6138.6</v>
      </c>
      <c r="K737" s="10">
        <v>8359.7999999999993</v>
      </c>
      <c r="L737" s="15">
        <v>3351.5</v>
      </c>
      <c r="M737" s="10">
        <v>4854.3</v>
      </c>
      <c r="N737" s="10">
        <v>7369</v>
      </c>
      <c r="O737" s="10">
        <v>0</v>
      </c>
      <c r="P737" s="12" t="e">
        <f>L737-#REF!</f>
        <v>#REF!</v>
      </c>
    </row>
    <row r="738" spans="1:16" ht="24">
      <c r="A738" s="266"/>
      <c r="B738" s="266"/>
      <c r="C738" s="9" t="s">
        <v>8</v>
      </c>
      <c r="D738" s="10">
        <f t="shared" si="103"/>
        <v>243319.59999999998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49666.7</v>
      </c>
      <c r="K738" s="10">
        <v>67638.399999999994</v>
      </c>
      <c r="L738" s="15">
        <v>27116.5</v>
      </c>
      <c r="M738" s="10">
        <v>39275.9</v>
      </c>
      <c r="N738" s="10">
        <v>59622.1</v>
      </c>
      <c r="O738" s="10">
        <v>0</v>
      </c>
      <c r="P738" s="12" t="e">
        <f>L738-#REF!</f>
        <v>#REF!</v>
      </c>
    </row>
    <row r="739" spans="1:16" ht="24">
      <c r="A739" s="266"/>
      <c r="B739" s="266"/>
      <c r="C739" s="9" t="s">
        <v>9</v>
      </c>
      <c r="D739" s="10">
        <f t="shared" si="103"/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5">
        <v>0</v>
      </c>
      <c r="M739" s="10">
        <v>0</v>
      </c>
      <c r="N739" s="10">
        <v>0</v>
      </c>
      <c r="O739" s="10">
        <v>0</v>
      </c>
      <c r="P739" s="12" t="e">
        <f>L739-#REF!</f>
        <v>#REF!</v>
      </c>
    </row>
    <row r="740" spans="1:16" ht="36">
      <c r="A740" s="266"/>
      <c r="B740" s="266"/>
      <c r="C740" s="9" t="s">
        <v>10</v>
      </c>
      <c r="D740" s="10">
        <f t="shared" si="103"/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5">
        <v>0</v>
      </c>
      <c r="M740" s="10">
        <v>0</v>
      </c>
      <c r="N740" s="10">
        <v>0</v>
      </c>
      <c r="O740" s="10">
        <v>0</v>
      </c>
      <c r="P740" s="12" t="e">
        <f>L740-#REF!</f>
        <v>#REF!</v>
      </c>
    </row>
    <row r="741" spans="1:16" hidden="1">
      <c r="A741" s="9"/>
      <c r="B741" s="9"/>
      <c r="C741" s="9"/>
      <c r="D741" s="10">
        <f t="shared" si="103"/>
        <v>0</v>
      </c>
      <c r="E741" s="10"/>
      <c r="F741" s="10"/>
      <c r="G741" s="10"/>
      <c r="H741" s="10"/>
      <c r="I741" s="10"/>
      <c r="J741" s="10"/>
      <c r="K741" s="10"/>
      <c r="L741" s="15"/>
      <c r="M741" s="10"/>
      <c r="N741" s="10"/>
      <c r="O741" s="10"/>
      <c r="P741" s="12" t="e">
        <f>L741-#REF!</f>
        <v>#REF!</v>
      </c>
    </row>
    <row r="742" spans="1:16">
      <c r="A742" s="266" t="s">
        <v>111</v>
      </c>
      <c r="B742" s="266" t="s">
        <v>21</v>
      </c>
      <c r="C742" s="9" t="s">
        <v>6</v>
      </c>
      <c r="D742" s="10">
        <f t="shared" si="103"/>
        <v>19035.8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19035.8</v>
      </c>
      <c r="K742" s="10">
        <v>0</v>
      </c>
      <c r="L742" s="15">
        <v>0</v>
      </c>
      <c r="M742" s="10">
        <v>0</v>
      </c>
      <c r="N742" s="10">
        <v>0</v>
      </c>
      <c r="O742" s="10">
        <v>0</v>
      </c>
      <c r="P742" s="12" t="e">
        <f>L742-#REF!</f>
        <v>#REF!</v>
      </c>
    </row>
    <row r="743" spans="1:16">
      <c r="A743" s="266"/>
      <c r="B743" s="266"/>
      <c r="C743" s="9" t="s">
        <v>7</v>
      </c>
      <c r="D743" s="10">
        <f t="shared" si="103"/>
        <v>380.7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380.7</v>
      </c>
      <c r="K743" s="10">
        <v>0</v>
      </c>
      <c r="L743" s="15">
        <v>0</v>
      </c>
      <c r="M743" s="10">
        <v>0</v>
      </c>
      <c r="N743" s="10">
        <v>0</v>
      </c>
      <c r="O743" s="10">
        <v>0</v>
      </c>
      <c r="P743" s="12" t="e">
        <f>L743-#REF!</f>
        <v>#REF!</v>
      </c>
    </row>
    <row r="744" spans="1:16" ht="24">
      <c r="A744" s="266"/>
      <c r="B744" s="266"/>
      <c r="C744" s="9" t="s">
        <v>8</v>
      </c>
      <c r="D744" s="10">
        <f t="shared" si="103"/>
        <v>18655.099999999999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18655.099999999999</v>
      </c>
      <c r="K744" s="10">
        <v>0</v>
      </c>
      <c r="L744" s="15">
        <v>0</v>
      </c>
      <c r="M744" s="10">
        <v>0</v>
      </c>
      <c r="N744" s="10">
        <v>0</v>
      </c>
      <c r="O744" s="10">
        <v>0</v>
      </c>
      <c r="P744" s="12" t="e">
        <f>L744-#REF!</f>
        <v>#REF!</v>
      </c>
    </row>
    <row r="745" spans="1:16" ht="24">
      <c r="A745" s="266"/>
      <c r="B745" s="266"/>
      <c r="C745" s="9" t="s">
        <v>9</v>
      </c>
      <c r="D745" s="10">
        <f t="shared" si="103"/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5">
        <v>0</v>
      </c>
      <c r="M745" s="10">
        <v>0</v>
      </c>
      <c r="N745" s="10">
        <v>0</v>
      </c>
      <c r="O745" s="10">
        <v>0</v>
      </c>
      <c r="P745" s="12" t="e">
        <f>L745-#REF!</f>
        <v>#REF!</v>
      </c>
    </row>
    <row r="746" spans="1:16" ht="36">
      <c r="A746" s="266"/>
      <c r="B746" s="266"/>
      <c r="C746" s="9" t="s">
        <v>10</v>
      </c>
      <c r="D746" s="10">
        <f t="shared" si="103"/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5">
        <v>0</v>
      </c>
      <c r="M746" s="10">
        <v>0</v>
      </c>
      <c r="N746" s="10">
        <v>0</v>
      </c>
      <c r="O746" s="10">
        <v>0</v>
      </c>
      <c r="P746" s="12" t="e">
        <f>L746-#REF!</f>
        <v>#REF!</v>
      </c>
    </row>
    <row r="747" spans="1:16" hidden="1">
      <c r="A747" s="9"/>
      <c r="B747" s="9"/>
      <c r="C747" s="9"/>
      <c r="D747" s="10">
        <f t="shared" si="103"/>
        <v>0</v>
      </c>
      <c r="E747" s="10"/>
      <c r="F747" s="10"/>
      <c r="G747" s="10"/>
      <c r="H747" s="10"/>
      <c r="I747" s="10"/>
      <c r="J747" s="10"/>
      <c r="K747" s="10"/>
      <c r="L747" s="15"/>
      <c r="M747" s="10"/>
      <c r="N747" s="10"/>
      <c r="O747" s="10"/>
      <c r="P747" s="12" t="e">
        <f>L747-#REF!</f>
        <v>#REF!</v>
      </c>
    </row>
    <row r="748" spans="1:16">
      <c r="A748" s="266" t="s">
        <v>112</v>
      </c>
      <c r="B748" s="266" t="s">
        <v>13</v>
      </c>
      <c r="C748" s="9" t="s">
        <v>6</v>
      </c>
      <c r="D748" s="10">
        <f t="shared" si="103"/>
        <v>55000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55000</v>
      </c>
      <c r="K748" s="10">
        <v>0</v>
      </c>
      <c r="L748" s="15">
        <v>0</v>
      </c>
      <c r="M748" s="10">
        <v>0</v>
      </c>
      <c r="N748" s="10">
        <v>0</v>
      </c>
      <c r="O748" s="10">
        <v>0</v>
      </c>
      <c r="P748" s="12" t="e">
        <f>L748-#REF!</f>
        <v>#REF!</v>
      </c>
    </row>
    <row r="749" spans="1:16">
      <c r="A749" s="266"/>
      <c r="B749" s="266"/>
      <c r="C749" s="9" t="s">
        <v>7</v>
      </c>
      <c r="D749" s="10">
        <f t="shared" si="103"/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9"/>
      <c r="K749" s="10">
        <v>0</v>
      </c>
      <c r="L749" s="15">
        <v>0</v>
      </c>
      <c r="M749" s="10">
        <v>0</v>
      </c>
      <c r="N749" s="10">
        <v>0</v>
      </c>
      <c r="O749" s="10">
        <v>0</v>
      </c>
      <c r="P749" s="12" t="e">
        <f>L749-#REF!</f>
        <v>#REF!</v>
      </c>
    </row>
    <row r="750" spans="1:16" ht="24">
      <c r="A750" s="266"/>
      <c r="B750" s="266"/>
      <c r="C750" s="9" t="s">
        <v>8</v>
      </c>
      <c r="D750" s="10">
        <f t="shared" si="103"/>
        <v>55000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55000</v>
      </c>
      <c r="K750" s="10">
        <v>0</v>
      </c>
      <c r="L750" s="15">
        <v>0</v>
      </c>
      <c r="M750" s="10">
        <v>0</v>
      </c>
      <c r="N750" s="10">
        <v>0</v>
      </c>
      <c r="O750" s="10">
        <v>0</v>
      </c>
      <c r="P750" s="12" t="e">
        <f>L750-#REF!</f>
        <v>#REF!</v>
      </c>
    </row>
    <row r="751" spans="1:16" ht="24">
      <c r="A751" s="266"/>
      <c r="B751" s="266"/>
      <c r="C751" s="9" t="s">
        <v>9</v>
      </c>
      <c r="D751" s="10">
        <f t="shared" si="103"/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5">
        <v>0</v>
      </c>
      <c r="M751" s="10">
        <v>0</v>
      </c>
      <c r="N751" s="10">
        <v>0</v>
      </c>
      <c r="O751" s="10">
        <v>0</v>
      </c>
      <c r="P751" s="12" t="e">
        <f>L751-#REF!</f>
        <v>#REF!</v>
      </c>
    </row>
    <row r="752" spans="1:16" ht="36">
      <c r="A752" s="266"/>
      <c r="B752" s="266"/>
      <c r="C752" s="9" t="s">
        <v>10</v>
      </c>
      <c r="D752" s="10">
        <f t="shared" si="103"/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5">
        <v>0</v>
      </c>
      <c r="M752" s="10">
        <v>0</v>
      </c>
      <c r="N752" s="10">
        <v>0</v>
      </c>
      <c r="O752" s="10">
        <v>0</v>
      </c>
      <c r="P752" s="12" t="e">
        <f>L752-#REF!</f>
        <v>#REF!</v>
      </c>
    </row>
    <row r="753" spans="1:16" hidden="1">
      <c r="A753" s="9"/>
      <c r="B753" s="9"/>
      <c r="C753" s="9"/>
      <c r="D753" s="10">
        <f t="shared" si="103"/>
        <v>0</v>
      </c>
      <c r="E753" s="10"/>
      <c r="F753" s="10"/>
      <c r="G753" s="10"/>
      <c r="H753" s="10"/>
      <c r="I753" s="10"/>
      <c r="J753" s="10"/>
      <c r="K753" s="10"/>
      <c r="L753" s="15"/>
      <c r="M753" s="10"/>
      <c r="N753" s="10"/>
      <c r="O753" s="10"/>
      <c r="P753" s="12" t="e">
        <f>L753-#REF!</f>
        <v>#REF!</v>
      </c>
    </row>
    <row r="754" spans="1:16">
      <c r="A754" s="266" t="s">
        <v>113</v>
      </c>
      <c r="B754" s="266"/>
      <c r="C754" s="9" t="s">
        <v>6</v>
      </c>
      <c r="D754" s="10">
        <f t="shared" si="103"/>
        <v>26399.599999999999</v>
      </c>
      <c r="E754" s="10">
        <f t="shared" ref="D754:O759" si="106">E762+E768</f>
        <v>0</v>
      </c>
      <c r="F754" s="10">
        <f t="shared" si="106"/>
        <v>0</v>
      </c>
      <c r="G754" s="10">
        <f t="shared" si="106"/>
        <v>0</v>
      </c>
      <c r="H754" s="10">
        <f t="shared" si="106"/>
        <v>0</v>
      </c>
      <c r="I754" s="10">
        <f t="shared" si="106"/>
        <v>0</v>
      </c>
      <c r="J754" s="10">
        <f t="shared" si="106"/>
        <v>18548.5</v>
      </c>
      <c r="K754" s="10">
        <f t="shared" si="106"/>
        <v>7851.1</v>
      </c>
      <c r="L754" s="15">
        <f t="shared" si="106"/>
        <v>0</v>
      </c>
      <c r="M754" s="10">
        <f t="shared" si="106"/>
        <v>0</v>
      </c>
      <c r="N754" s="10">
        <f t="shared" si="106"/>
        <v>0</v>
      </c>
      <c r="O754" s="10">
        <f t="shared" si="106"/>
        <v>0</v>
      </c>
      <c r="P754" s="12" t="e">
        <f>L754-#REF!</f>
        <v>#REF!</v>
      </c>
    </row>
    <row r="755" spans="1:16">
      <c r="A755" s="266"/>
      <c r="B755" s="266"/>
      <c r="C755" s="9" t="s">
        <v>7</v>
      </c>
      <c r="D755" s="10">
        <f t="shared" si="103"/>
        <v>26399.599999999999</v>
      </c>
      <c r="E755" s="10">
        <f t="shared" si="106"/>
        <v>0</v>
      </c>
      <c r="F755" s="10">
        <f t="shared" si="106"/>
        <v>0</v>
      </c>
      <c r="G755" s="10">
        <f t="shared" si="106"/>
        <v>0</v>
      </c>
      <c r="H755" s="10">
        <f t="shared" si="106"/>
        <v>0</v>
      </c>
      <c r="I755" s="10">
        <f t="shared" si="106"/>
        <v>0</v>
      </c>
      <c r="J755" s="10">
        <f t="shared" si="106"/>
        <v>18548.5</v>
      </c>
      <c r="K755" s="10">
        <f t="shared" si="106"/>
        <v>7851.1</v>
      </c>
      <c r="L755" s="15">
        <f t="shared" si="106"/>
        <v>0</v>
      </c>
      <c r="M755" s="10">
        <f t="shared" si="106"/>
        <v>0</v>
      </c>
      <c r="N755" s="10">
        <f t="shared" si="106"/>
        <v>0</v>
      </c>
      <c r="O755" s="10">
        <f t="shared" si="106"/>
        <v>0</v>
      </c>
      <c r="P755" s="12" t="e">
        <f>L755-#REF!</f>
        <v>#REF!</v>
      </c>
    </row>
    <row r="756" spans="1:16" ht="24">
      <c r="A756" s="266"/>
      <c r="B756" s="266"/>
      <c r="C756" s="9" t="s">
        <v>8</v>
      </c>
      <c r="D756" s="10">
        <f t="shared" si="103"/>
        <v>0</v>
      </c>
      <c r="E756" s="10">
        <f t="shared" si="106"/>
        <v>0</v>
      </c>
      <c r="F756" s="10">
        <f t="shared" si="106"/>
        <v>0</v>
      </c>
      <c r="G756" s="10">
        <f t="shared" si="106"/>
        <v>0</v>
      </c>
      <c r="H756" s="10">
        <f t="shared" si="106"/>
        <v>0</v>
      </c>
      <c r="I756" s="10">
        <f t="shared" si="106"/>
        <v>0</v>
      </c>
      <c r="J756" s="10">
        <f t="shared" si="106"/>
        <v>0</v>
      </c>
      <c r="K756" s="10">
        <f t="shared" si="106"/>
        <v>0</v>
      </c>
      <c r="L756" s="15">
        <f t="shared" si="106"/>
        <v>0</v>
      </c>
      <c r="M756" s="10">
        <f t="shared" si="106"/>
        <v>0</v>
      </c>
      <c r="N756" s="10">
        <f t="shared" si="106"/>
        <v>0</v>
      </c>
      <c r="O756" s="10">
        <f t="shared" si="106"/>
        <v>0</v>
      </c>
      <c r="P756" s="12" t="e">
        <f>L756-#REF!</f>
        <v>#REF!</v>
      </c>
    </row>
    <row r="757" spans="1:16" ht="24">
      <c r="A757" s="266"/>
      <c r="B757" s="266"/>
      <c r="C757" s="9" t="s">
        <v>9</v>
      </c>
      <c r="D757" s="10">
        <f t="shared" si="103"/>
        <v>0</v>
      </c>
      <c r="E757" s="10">
        <f t="shared" si="106"/>
        <v>0</v>
      </c>
      <c r="F757" s="10">
        <f t="shared" si="106"/>
        <v>0</v>
      </c>
      <c r="G757" s="10">
        <f t="shared" si="106"/>
        <v>0</v>
      </c>
      <c r="H757" s="10">
        <f t="shared" si="106"/>
        <v>0</v>
      </c>
      <c r="I757" s="10">
        <f t="shared" si="106"/>
        <v>0</v>
      </c>
      <c r="J757" s="10">
        <f t="shared" si="106"/>
        <v>0</v>
      </c>
      <c r="K757" s="10">
        <f t="shared" si="106"/>
        <v>0</v>
      </c>
      <c r="L757" s="15">
        <f t="shared" si="106"/>
        <v>0</v>
      </c>
      <c r="M757" s="10">
        <f t="shared" si="106"/>
        <v>0</v>
      </c>
      <c r="N757" s="10">
        <f t="shared" si="106"/>
        <v>0</v>
      </c>
      <c r="O757" s="10">
        <f t="shared" si="106"/>
        <v>0</v>
      </c>
      <c r="P757" s="12" t="e">
        <f>L757-#REF!</f>
        <v>#REF!</v>
      </c>
    </row>
    <row r="758" spans="1:16" ht="36">
      <c r="A758" s="266"/>
      <c r="B758" s="266"/>
      <c r="C758" s="9" t="s">
        <v>10</v>
      </c>
      <c r="D758" s="10">
        <f t="shared" si="103"/>
        <v>0</v>
      </c>
      <c r="E758" s="10">
        <f t="shared" si="106"/>
        <v>0</v>
      </c>
      <c r="F758" s="10">
        <f t="shared" si="106"/>
        <v>0</v>
      </c>
      <c r="G758" s="10">
        <f t="shared" si="106"/>
        <v>0</v>
      </c>
      <c r="H758" s="10">
        <f t="shared" si="106"/>
        <v>0</v>
      </c>
      <c r="I758" s="10">
        <f t="shared" si="106"/>
        <v>0</v>
      </c>
      <c r="J758" s="10">
        <f t="shared" si="106"/>
        <v>0</v>
      </c>
      <c r="K758" s="10">
        <f t="shared" si="106"/>
        <v>0</v>
      </c>
      <c r="L758" s="15">
        <f t="shared" si="106"/>
        <v>0</v>
      </c>
      <c r="M758" s="10">
        <f t="shared" si="106"/>
        <v>0</v>
      </c>
      <c r="N758" s="10">
        <f t="shared" si="106"/>
        <v>0</v>
      </c>
      <c r="O758" s="10">
        <f t="shared" si="106"/>
        <v>0</v>
      </c>
      <c r="P758" s="12" t="e">
        <f>L758-#REF!</f>
        <v>#REF!</v>
      </c>
    </row>
    <row r="759" spans="1:16" hidden="1">
      <c r="A759" s="266"/>
      <c r="B759" s="9"/>
      <c r="C759" s="9"/>
      <c r="D759" s="10">
        <f t="shared" si="106"/>
        <v>0</v>
      </c>
      <c r="E759" s="10">
        <f t="shared" si="106"/>
        <v>0</v>
      </c>
      <c r="F759" s="10">
        <f t="shared" si="106"/>
        <v>0</v>
      </c>
      <c r="G759" s="10">
        <f t="shared" si="106"/>
        <v>0</v>
      </c>
      <c r="H759" s="10">
        <f t="shared" si="106"/>
        <v>0</v>
      </c>
      <c r="I759" s="10">
        <f t="shared" si="106"/>
        <v>0</v>
      </c>
      <c r="J759" s="10">
        <f t="shared" si="106"/>
        <v>0</v>
      </c>
      <c r="K759" s="10">
        <f t="shared" si="106"/>
        <v>0</v>
      </c>
      <c r="L759" s="15">
        <f t="shared" si="106"/>
        <v>0</v>
      </c>
      <c r="M759" s="10">
        <f t="shared" si="106"/>
        <v>0</v>
      </c>
      <c r="N759" s="10">
        <f t="shared" si="106"/>
        <v>0</v>
      </c>
      <c r="O759" s="10">
        <f t="shared" si="106"/>
        <v>0</v>
      </c>
      <c r="P759" s="12" t="e">
        <f>L759-#REF!</f>
        <v>#REF!</v>
      </c>
    </row>
    <row r="760" spans="1:16">
      <c r="A760" s="266"/>
      <c r="B760" s="266" t="s">
        <v>12</v>
      </c>
      <c r="C760" s="266"/>
      <c r="D760" s="266"/>
      <c r="E760" s="266"/>
      <c r="F760" s="266"/>
      <c r="G760" s="266"/>
      <c r="H760" s="266"/>
      <c r="I760" s="266"/>
      <c r="J760" s="266"/>
      <c r="K760" s="266"/>
      <c r="L760" s="266"/>
      <c r="M760" s="266"/>
      <c r="N760" s="266"/>
      <c r="O760" s="266"/>
      <c r="P760" s="12" t="e">
        <f>L760-#REF!</f>
        <v>#REF!</v>
      </c>
    </row>
    <row r="761" spans="1:16">
      <c r="A761" s="266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17"/>
      <c r="M761" s="9"/>
      <c r="N761" s="9"/>
      <c r="O761" s="9"/>
      <c r="P761" s="12" t="e">
        <f>L761-#REF!</f>
        <v>#REF!</v>
      </c>
    </row>
    <row r="762" spans="1:16">
      <c r="A762" s="266"/>
      <c r="B762" s="266" t="s">
        <v>13</v>
      </c>
      <c r="C762" s="9" t="s">
        <v>6</v>
      </c>
      <c r="D762" s="10">
        <f t="shared" ref="D762:D802" si="107">SUM(E762:O762)</f>
        <v>9979.2000000000007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9979.2000000000007</v>
      </c>
      <c r="K762" s="10">
        <v>0</v>
      </c>
      <c r="L762" s="15">
        <v>0</v>
      </c>
      <c r="M762" s="10">
        <v>0</v>
      </c>
      <c r="N762" s="10">
        <v>0</v>
      </c>
      <c r="O762" s="10">
        <v>0</v>
      </c>
      <c r="P762" s="12" t="e">
        <f>L762-#REF!</f>
        <v>#REF!</v>
      </c>
    </row>
    <row r="763" spans="1:16">
      <c r="A763" s="266"/>
      <c r="B763" s="266"/>
      <c r="C763" s="9" t="s">
        <v>7</v>
      </c>
      <c r="D763" s="10">
        <f t="shared" si="107"/>
        <v>9979.2000000000007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9979.2000000000007</v>
      </c>
      <c r="K763" s="10">
        <v>0</v>
      </c>
      <c r="L763" s="15">
        <v>0</v>
      </c>
      <c r="M763" s="10">
        <v>0</v>
      </c>
      <c r="N763" s="10">
        <v>0</v>
      </c>
      <c r="O763" s="10">
        <v>0</v>
      </c>
      <c r="P763" s="12" t="e">
        <f>L763-#REF!</f>
        <v>#REF!</v>
      </c>
    </row>
    <row r="764" spans="1:16" ht="24">
      <c r="A764" s="266"/>
      <c r="B764" s="266"/>
      <c r="C764" s="9" t="s">
        <v>8</v>
      </c>
      <c r="D764" s="10">
        <f t="shared" si="107"/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5">
        <v>0</v>
      </c>
      <c r="M764" s="10">
        <v>0</v>
      </c>
      <c r="N764" s="10">
        <v>0</v>
      </c>
      <c r="O764" s="10">
        <v>0</v>
      </c>
      <c r="P764" s="12" t="e">
        <f>L764-#REF!</f>
        <v>#REF!</v>
      </c>
    </row>
    <row r="765" spans="1:16" ht="24">
      <c r="A765" s="266"/>
      <c r="B765" s="266"/>
      <c r="C765" s="9" t="s">
        <v>9</v>
      </c>
      <c r="D765" s="10">
        <f t="shared" si="107"/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5">
        <v>0</v>
      </c>
      <c r="M765" s="10">
        <v>0</v>
      </c>
      <c r="N765" s="10">
        <v>0</v>
      </c>
      <c r="O765" s="10">
        <v>0</v>
      </c>
      <c r="P765" s="12" t="e">
        <f>L765-#REF!</f>
        <v>#REF!</v>
      </c>
    </row>
    <row r="766" spans="1:16" ht="36">
      <c r="A766" s="266"/>
      <c r="B766" s="266"/>
      <c r="C766" s="9" t="s">
        <v>10</v>
      </c>
      <c r="D766" s="10">
        <f t="shared" si="107"/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5">
        <v>0</v>
      </c>
      <c r="M766" s="10">
        <v>0</v>
      </c>
      <c r="N766" s="10">
        <v>0</v>
      </c>
      <c r="O766" s="10">
        <v>0</v>
      </c>
      <c r="P766" s="12" t="e">
        <f>L766-#REF!</f>
        <v>#REF!</v>
      </c>
    </row>
    <row r="767" spans="1:16" hidden="1">
      <c r="A767" s="266"/>
      <c r="B767" s="9"/>
      <c r="C767" s="9"/>
      <c r="D767" s="10">
        <f t="shared" si="107"/>
        <v>0</v>
      </c>
      <c r="E767" s="10"/>
      <c r="F767" s="10"/>
      <c r="G767" s="10"/>
      <c r="H767" s="10"/>
      <c r="I767" s="10"/>
      <c r="J767" s="10"/>
      <c r="K767" s="10"/>
      <c r="L767" s="15"/>
      <c r="M767" s="10"/>
      <c r="N767" s="10"/>
      <c r="O767" s="10"/>
      <c r="P767" s="12" t="e">
        <f>L767-#REF!</f>
        <v>#REF!</v>
      </c>
    </row>
    <row r="768" spans="1:16">
      <c r="A768" s="266"/>
      <c r="B768" s="266" t="s">
        <v>17</v>
      </c>
      <c r="C768" s="9" t="s">
        <v>6</v>
      </c>
      <c r="D768" s="10">
        <f t="shared" si="107"/>
        <v>16420.400000000001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8569.2999999999993</v>
      </c>
      <c r="K768" s="10">
        <v>7851.1</v>
      </c>
      <c r="L768" s="15">
        <v>0</v>
      </c>
      <c r="M768" s="10">
        <v>0</v>
      </c>
      <c r="N768" s="10">
        <v>0</v>
      </c>
      <c r="O768" s="10">
        <v>0</v>
      </c>
      <c r="P768" s="12" t="e">
        <f>L768-#REF!</f>
        <v>#REF!</v>
      </c>
    </row>
    <row r="769" spans="1:16">
      <c r="A769" s="266"/>
      <c r="B769" s="266"/>
      <c r="C769" s="9" t="s">
        <v>7</v>
      </c>
      <c r="D769" s="10">
        <f t="shared" si="107"/>
        <v>16420.400000000001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8569.2999999999993</v>
      </c>
      <c r="K769" s="10">
        <v>7851.1</v>
      </c>
      <c r="L769" s="15">
        <v>0</v>
      </c>
      <c r="M769" s="10">
        <v>0</v>
      </c>
      <c r="N769" s="10">
        <v>0</v>
      </c>
      <c r="O769" s="10">
        <v>0</v>
      </c>
      <c r="P769" s="12" t="e">
        <f>L769-#REF!</f>
        <v>#REF!</v>
      </c>
    </row>
    <row r="770" spans="1:16" ht="24">
      <c r="A770" s="266"/>
      <c r="B770" s="266"/>
      <c r="C770" s="9" t="s">
        <v>8</v>
      </c>
      <c r="D770" s="10">
        <f t="shared" si="107"/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5">
        <v>0</v>
      </c>
      <c r="M770" s="10">
        <v>0</v>
      </c>
      <c r="N770" s="10">
        <v>0</v>
      </c>
      <c r="O770" s="10">
        <v>0</v>
      </c>
      <c r="P770" s="12" t="e">
        <f>L770-#REF!</f>
        <v>#REF!</v>
      </c>
    </row>
    <row r="771" spans="1:16" ht="24">
      <c r="A771" s="266"/>
      <c r="B771" s="266"/>
      <c r="C771" s="9" t="s">
        <v>9</v>
      </c>
      <c r="D771" s="10">
        <f t="shared" si="107"/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5">
        <v>0</v>
      </c>
      <c r="M771" s="10">
        <v>0</v>
      </c>
      <c r="N771" s="10">
        <v>0</v>
      </c>
      <c r="O771" s="10">
        <v>0</v>
      </c>
      <c r="P771" s="12" t="e">
        <f>L771-#REF!</f>
        <v>#REF!</v>
      </c>
    </row>
    <row r="772" spans="1:16" ht="36">
      <c r="A772" s="266"/>
      <c r="B772" s="266"/>
      <c r="C772" s="9" t="s">
        <v>10</v>
      </c>
      <c r="D772" s="10">
        <f t="shared" si="107"/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5">
        <v>0</v>
      </c>
      <c r="M772" s="10">
        <v>0</v>
      </c>
      <c r="N772" s="10">
        <v>0</v>
      </c>
      <c r="O772" s="10">
        <v>0</v>
      </c>
      <c r="P772" s="12" t="e">
        <f>L772-#REF!</f>
        <v>#REF!</v>
      </c>
    </row>
    <row r="773" spans="1:16" hidden="1">
      <c r="A773" s="9"/>
      <c r="B773" s="9"/>
      <c r="C773" s="9"/>
      <c r="D773" s="10">
        <f t="shared" si="107"/>
        <v>0</v>
      </c>
      <c r="E773" s="10"/>
      <c r="F773" s="10"/>
      <c r="G773" s="10"/>
      <c r="H773" s="10"/>
      <c r="I773" s="10"/>
      <c r="J773" s="10"/>
      <c r="K773" s="10"/>
      <c r="L773" s="15"/>
      <c r="M773" s="10"/>
      <c r="N773" s="10"/>
      <c r="O773" s="10"/>
      <c r="P773" s="12" t="e">
        <f>L773-#REF!</f>
        <v>#REF!</v>
      </c>
    </row>
    <row r="774" spans="1:16">
      <c r="A774" s="266" t="s">
        <v>114</v>
      </c>
      <c r="B774" s="266" t="s">
        <v>13</v>
      </c>
      <c r="C774" s="9" t="s">
        <v>6</v>
      </c>
      <c r="D774" s="10">
        <f t="shared" si="107"/>
        <v>13346.9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13346.9</v>
      </c>
      <c r="K774" s="10">
        <v>0</v>
      </c>
      <c r="L774" s="15">
        <v>0</v>
      </c>
      <c r="M774" s="10">
        <v>0</v>
      </c>
      <c r="N774" s="10">
        <v>0</v>
      </c>
      <c r="O774" s="10">
        <v>0</v>
      </c>
      <c r="P774" s="12" t="e">
        <f>L774-#REF!</f>
        <v>#REF!</v>
      </c>
    </row>
    <row r="775" spans="1:16">
      <c r="A775" s="266"/>
      <c r="B775" s="266"/>
      <c r="C775" s="9" t="s">
        <v>7</v>
      </c>
      <c r="D775" s="10">
        <f t="shared" si="107"/>
        <v>13346.9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13346.9</v>
      </c>
      <c r="K775" s="10">
        <v>0</v>
      </c>
      <c r="L775" s="15">
        <v>0</v>
      </c>
      <c r="M775" s="10">
        <v>0</v>
      </c>
      <c r="N775" s="10">
        <v>0</v>
      </c>
      <c r="O775" s="10">
        <v>0</v>
      </c>
      <c r="P775" s="12" t="e">
        <f>L775-#REF!</f>
        <v>#REF!</v>
      </c>
    </row>
    <row r="776" spans="1:16" ht="24">
      <c r="A776" s="266"/>
      <c r="B776" s="266"/>
      <c r="C776" s="9" t="s">
        <v>8</v>
      </c>
      <c r="D776" s="10">
        <f t="shared" si="107"/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5">
        <v>0</v>
      </c>
      <c r="M776" s="10">
        <v>0</v>
      </c>
      <c r="N776" s="10">
        <v>0</v>
      </c>
      <c r="O776" s="10">
        <v>0</v>
      </c>
      <c r="P776" s="12" t="e">
        <f>L776-#REF!</f>
        <v>#REF!</v>
      </c>
    </row>
    <row r="777" spans="1:16" ht="24">
      <c r="A777" s="266"/>
      <c r="B777" s="266"/>
      <c r="C777" s="9" t="s">
        <v>9</v>
      </c>
      <c r="D777" s="10">
        <f t="shared" si="107"/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5">
        <v>0</v>
      </c>
      <c r="M777" s="10">
        <v>0</v>
      </c>
      <c r="N777" s="10">
        <v>0</v>
      </c>
      <c r="O777" s="10">
        <v>0</v>
      </c>
      <c r="P777" s="12" t="e">
        <f>L777-#REF!</f>
        <v>#REF!</v>
      </c>
    </row>
    <row r="778" spans="1:16" ht="36">
      <c r="A778" s="266"/>
      <c r="B778" s="266"/>
      <c r="C778" s="9" t="s">
        <v>10</v>
      </c>
      <c r="D778" s="10">
        <f t="shared" si="107"/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5">
        <v>0</v>
      </c>
      <c r="M778" s="10">
        <v>0</v>
      </c>
      <c r="N778" s="10">
        <v>0</v>
      </c>
      <c r="O778" s="10">
        <v>0</v>
      </c>
      <c r="P778" s="12" t="e">
        <f>L778-#REF!</f>
        <v>#REF!</v>
      </c>
    </row>
    <row r="779" spans="1:16" hidden="1">
      <c r="A779" s="9"/>
      <c r="B779" s="9"/>
      <c r="C779" s="9"/>
      <c r="D779" s="10">
        <f t="shared" si="107"/>
        <v>0</v>
      </c>
      <c r="E779" s="10"/>
      <c r="F779" s="10"/>
      <c r="G779" s="10"/>
      <c r="H779" s="10"/>
      <c r="I779" s="10"/>
      <c r="J779" s="10"/>
      <c r="K779" s="10"/>
      <c r="L779" s="15"/>
      <c r="M779" s="10"/>
      <c r="N779" s="10"/>
      <c r="O779" s="10"/>
      <c r="P779" s="12" t="e">
        <f>L779-#REF!</f>
        <v>#REF!</v>
      </c>
    </row>
    <row r="780" spans="1:16">
      <c r="A780" s="266" t="s">
        <v>115</v>
      </c>
      <c r="B780" s="266" t="s">
        <v>13</v>
      </c>
      <c r="C780" s="9" t="s">
        <v>6</v>
      </c>
      <c r="D780" s="10">
        <f t="shared" si="107"/>
        <v>150370.79999999999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5">
        <v>0</v>
      </c>
      <c r="M780" s="10">
        <v>48011.199999999997</v>
      </c>
      <c r="N780" s="10">
        <v>102359.6</v>
      </c>
      <c r="O780" s="10">
        <v>0</v>
      </c>
      <c r="P780" s="12" t="e">
        <f>L780-#REF!</f>
        <v>#REF!</v>
      </c>
    </row>
    <row r="781" spans="1:16">
      <c r="A781" s="266"/>
      <c r="B781" s="266"/>
      <c r="C781" s="9" t="s">
        <v>7</v>
      </c>
      <c r="D781" s="10">
        <f t="shared" si="107"/>
        <v>16540.8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5">
        <v>0</v>
      </c>
      <c r="M781" s="10">
        <v>5281.2</v>
      </c>
      <c r="N781" s="10">
        <v>11259.6</v>
      </c>
      <c r="O781" s="10">
        <v>0</v>
      </c>
      <c r="P781" s="12" t="e">
        <f>L781-#REF!</f>
        <v>#REF!</v>
      </c>
    </row>
    <row r="782" spans="1:16" ht="24">
      <c r="A782" s="266"/>
      <c r="B782" s="266"/>
      <c r="C782" s="9" t="s">
        <v>8</v>
      </c>
      <c r="D782" s="10">
        <f t="shared" si="107"/>
        <v>133830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5">
        <v>0</v>
      </c>
      <c r="M782" s="10">
        <v>42730</v>
      </c>
      <c r="N782" s="10">
        <v>91100</v>
      </c>
      <c r="O782" s="10">
        <v>0</v>
      </c>
      <c r="P782" s="12" t="e">
        <f>L782-#REF!</f>
        <v>#REF!</v>
      </c>
    </row>
    <row r="783" spans="1:16" ht="24">
      <c r="A783" s="266"/>
      <c r="B783" s="266"/>
      <c r="C783" s="9" t="s">
        <v>9</v>
      </c>
      <c r="D783" s="10">
        <f t="shared" si="107"/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5">
        <v>0</v>
      </c>
      <c r="M783" s="10">
        <v>0</v>
      </c>
      <c r="N783" s="10">
        <v>0</v>
      </c>
      <c r="O783" s="10">
        <v>0</v>
      </c>
      <c r="P783" s="12" t="e">
        <f>L783-#REF!</f>
        <v>#REF!</v>
      </c>
    </row>
    <row r="784" spans="1:16" ht="36">
      <c r="A784" s="266"/>
      <c r="B784" s="266"/>
      <c r="C784" s="9" t="s">
        <v>10</v>
      </c>
      <c r="D784" s="10">
        <f t="shared" si="107"/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5">
        <v>0</v>
      </c>
      <c r="M784" s="10">
        <v>0</v>
      </c>
      <c r="N784" s="10">
        <v>0</v>
      </c>
      <c r="O784" s="10">
        <v>0</v>
      </c>
      <c r="P784" s="12" t="e">
        <f>L784-#REF!</f>
        <v>#REF!</v>
      </c>
    </row>
    <row r="785" spans="1:16" hidden="1">
      <c r="A785" s="9"/>
      <c r="B785" s="9"/>
      <c r="C785" s="9"/>
      <c r="D785" s="10">
        <f t="shared" si="107"/>
        <v>0</v>
      </c>
      <c r="E785" s="10"/>
      <c r="F785" s="10"/>
      <c r="G785" s="10"/>
      <c r="H785" s="10"/>
      <c r="I785" s="10"/>
      <c r="J785" s="10"/>
      <c r="K785" s="10"/>
      <c r="L785" s="15"/>
      <c r="M785" s="10"/>
      <c r="N785" s="10"/>
      <c r="O785" s="10"/>
      <c r="P785" s="12" t="e">
        <f>L785-#REF!</f>
        <v>#REF!</v>
      </c>
    </row>
    <row r="786" spans="1:16">
      <c r="A786" s="266" t="s">
        <v>116</v>
      </c>
      <c r="B786" s="266" t="s">
        <v>13</v>
      </c>
      <c r="C786" s="9" t="s">
        <v>6</v>
      </c>
      <c r="D786" s="10">
        <f t="shared" si="107"/>
        <v>111663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55831.5</v>
      </c>
      <c r="L786" s="15">
        <v>0</v>
      </c>
      <c r="M786" s="10">
        <v>55831.5</v>
      </c>
      <c r="N786" s="10">
        <v>0</v>
      </c>
      <c r="O786" s="10">
        <v>0</v>
      </c>
      <c r="P786" s="12" t="e">
        <f>L786-#REF!</f>
        <v>#REF!</v>
      </c>
    </row>
    <row r="787" spans="1:16">
      <c r="A787" s="266"/>
      <c r="B787" s="266"/>
      <c r="C787" s="9" t="s">
        <v>7</v>
      </c>
      <c r="D787" s="10">
        <f t="shared" si="107"/>
        <v>12283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6141.5</v>
      </c>
      <c r="L787" s="15">
        <v>0</v>
      </c>
      <c r="M787" s="10">
        <v>6141.5</v>
      </c>
      <c r="N787" s="10">
        <v>0</v>
      </c>
      <c r="O787" s="10">
        <v>0</v>
      </c>
      <c r="P787" s="12" t="e">
        <f>L787-#REF!</f>
        <v>#REF!</v>
      </c>
    </row>
    <row r="788" spans="1:16" ht="24">
      <c r="A788" s="266"/>
      <c r="B788" s="266"/>
      <c r="C788" s="9" t="s">
        <v>8</v>
      </c>
      <c r="D788" s="10">
        <f t="shared" si="107"/>
        <v>99380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49690</v>
      </c>
      <c r="L788" s="15">
        <v>0</v>
      </c>
      <c r="M788" s="10">
        <v>49690</v>
      </c>
      <c r="N788" s="10">
        <v>0</v>
      </c>
      <c r="O788" s="10">
        <v>0</v>
      </c>
      <c r="P788" s="12" t="e">
        <f>L788-#REF!</f>
        <v>#REF!</v>
      </c>
    </row>
    <row r="789" spans="1:16" ht="24">
      <c r="A789" s="266"/>
      <c r="B789" s="266"/>
      <c r="C789" s="9" t="s">
        <v>9</v>
      </c>
      <c r="D789" s="10">
        <f t="shared" si="107"/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5">
        <v>0</v>
      </c>
      <c r="M789" s="10">
        <v>0</v>
      </c>
      <c r="N789" s="10">
        <v>0</v>
      </c>
      <c r="O789" s="10">
        <v>0</v>
      </c>
      <c r="P789" s="12" t="e">
        <f>L789-#REF!</f>
        <v>#REF!</v>
      </c>
    </row>
    <row r="790" spans="1:16" ht="36">
      <c r="A790" s="266"/>
      <c r="B790" s="266"/>
      <c r="C790" s="9" t="s">
        <v>10</v>
      </c>
      <c r="D790" s="10">
        <f t="shared" si="107"/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5">
        <v>0</v>
      </c>
      <c r="M790" s="10">
        <v>0</v>
      </c>
      <c r="N790" s="10">
        <v>0</v>
      </c>
      <c r="O790" s="10">
        <v>0</v>
      </c>
      <c r="P790" s="12" t="e">
        <f>L790-#REF!</f>
        <v>#REF!</v>
      </c>
    </row>
    <row r="791" spans="1:16" ht="15.75" customHeight="1">
      <c r="A791" s="9"/>
      <c r="B791" s="9"/>
      <c r="C791" s="9"/>
      <c r="D791" s="10">
        <f t="shared" si="107"/>
        <v>0</v>
      </c>
      <c r="E791" s="10"/>
      <c r="F791" s="10"/>
      <c r="G791" s="10"/>
      <c r="H791" s="10"/>
      <c r="I791" s="10"/>
      <c r="J791" s="10"/>
      <c r="K791" s="10"/>
      <c r="L791" s="15"/>
      <c r="M791" s="10"/>
      <c r="N791" s="10"/>
      <c r="O791" s="10"/>
      <c r="P791" s="12" t="e">
        <f>L791-#REF!</f>
        <v>#REF!</v>
      </c>
    </row>
    <row r="792" spans="1:16">
      <c r="A792" s="266" t="s">
        <v>117</v>
      </c>
      <c r="B792" s="266" t="s">
        <v>21</v>
      </c>
      <c r="C792" s="9" t="s">
        <v>6</v>
      </c>
      <c r="D792" s="10">
        <f t="shared" si="107"/>
        <v>84076.700000000012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5">
        <v>39582</v>
      </c>
      <c r="M792" s="10">
        <v>24775.3</v>
      </c>
      <c r="N792" s="10">
        <v>19719.400000000001</v>
      </c>
      <c r="O792" s="10">
        <v>0</v>
      </c>
      <c r="P792" s="12" t="e">
        <f>L792-#REF!</f>
        <v>#REF!</v>
      </c>
    </row>
    <row r="793" spans="1:16">
      <c r="A793" s="266"/>
      <c r="B793" s="266"/>
      <c r="C793" s="9" t="s">
        <v>7</v>
      </c>
      <c r="D793" s="10">
        <f t="shared" si="107"/>
        <v>9248.4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5">
        <v>4354</v>
      </c>
      <c r="M793" s="10">
        <v>2725.3</v>
      </c>
      <c r="N793" s="10">
        <v>2169.1</v>
      </c>
      <c r="O793" s="10">
        <v>0</v>
      </c>
      <c r="P793" s="12" t="e">
        <f>L793-#REF!</f>
        <v>#REF!</v>
      </c>
    </row>
    <row r="794" spans="1:16" ht="24">
      <c r="A794" s="266"/>
      <c r="B794" s="266"/>
      <c r="C794" s="9" t="s">
        <v>8</v>
      </c>
      <c r="D794" s="10">
        <f t="shared" si="107"/>
        <v>74828.3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5">
        <v>35228</v>
      </c>
      <c r="M794" s="10">
        <v>22050</v>
      </c>
      <c r="N794" s="10">
        <v>17550.3</v>
      </c>
      <c r="O794" s="10">
        <v>0</v>
      </c>
      <c r="P794" s="12" t="e">
        <f>L794-#REF!</f>
        <v>#REF!</v>
      </c>
    </row>
    <row r="795" spans="1:16" ht="24">
      <c r="A795" s="266"/>
      <c r="B795" s="266"/>
      <c r="C795" s="9" t="s">
        <v>9</v>
      </c>
      <c r="D795" s="10">
        <f t="shared" si="107"/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5">
        <v>0</v>
      </c>
      <c r="M795" s="10">
        <v>0</v>
      </c>
      <c r="N795" s="10">
        <v>0</v>
      </c>
      <c r="O795" s="10">
        <v>0</v>
      </c>
      <c r="P795" s="12" t="e">
        <f>L795-#REF!</f>
        <v>#REF!</v>
      </c>
    </row>
    <row r="796" spans="1:16" ht="36">
      <c r="A796" s="266"/>
      <c r="B796" s="266"/>
      <c r="C796" s="9" t="s">
        <v>10</v>
      </c>
      <c r="D796" s="10">
        <f t="shared" si="107"/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5">
        <v>0</v>
      </c>
      <c r="M796" s="10">
        <v>0</v>
      </c>
      <c r="N796" s="10">
        <v>0</v>
      </c>
      <c r="O796" s="10">
        <v>0</v>
      </c>
      <c r="P796" s="12" t="e">
        <f>L796-#REF!</f>
        <v>#REF!</v>
      </c>
    </row>
    <row r="797" spans="1:16" hidden="1">
      <c r="A797" s="9"/>
      <c r="B797" s="9"/>
      <c r="C797" s="9"/>
      <c r="D797" s="10">
        <f t="shared" si="107"/>
        <v>0</v>
      </c>
      <c r="E797" s="10"/>
      <c r="F797" s="10"/>
      <c r="G797" s="10"/>
      <c r="H797" s="10"/>
      <c r="I797" s="10"/>
      <c r="J797" s="10"/>
      <c r="K797" s="10"/>
      <c r="L797" s="15"/>
      <c r="M797" s="10"/>
      <c r="N797" s="10"/>
      <c r="O797" s="10"/>
      <c r="P797" s="12" t="e">
        <f>L797-#REF!</f>
        <v>#REF!</v>
      </c>
    </row>
    <row r="798" spans="1:16" ht="15.75" customHeight="1">
      <c r="A798" s="267" t="s">
        <v>118</v>
      </c>
      <c r="B798" s="267" t="s">
        <v>13</v>
      </c>
      <c r="C798" s="9" t="s">
        <v>6</v>
      </c>
      <c r="D798" s="10">
        <f t="shared" si="107"/>
        <v>35705.5</v>
      </c>
      <c r="E798" s="10">
        <f t="shared" ref="D798:O803" si="108">E805+E811+E817+E823</f>
        <v>0</v>
      </c>
      <c r="F798" s="10">
        <f t="shared" si="108"/>
        <v>0</v>
      </c>
      <c r="G798" s="10">
        <f t="shared" si="108"/>
        <v>0</v>
      </c>
      <c r="H798" s="10">
        <f t="shared" si="108"/>
        <v>0</v>
      </c>
      <c r="I798" s="10">
        <f t="shared" si="108"/>
        <v>0</v>
      </c>
      <c r="J798" s="10">
        <f t="shared" si="108"/>
        <v>24505.5</v>
      </c>
      <c r="K798" s="10">
        <f t="shared" si="108"/>
        <v>7700</v>
      </c>
      <c r="L798" s="15">
        <f t="shared" si="108"/>
        <v>2500</v>
      </c>
      <c r="M798" s="10">
        <f t="shared" si="108"/>
        <v>1000</v>
      </c>
      <c r="N798" s="10">
        <f t="shared" si="108"/>
        <v>0</v>
      </c>
      <c r="O798" s="10">
        <f t="shared" si="108"/>
        <v>0</v>
      </c>
      <c r="P798" s="12" t="e">
        <f>L798-#REF!</f>
        <v>#REF!</v>
      </c>
    </row>
    <row r="799" spans="1:16">
      <c r="A799" s="267"/>
      <c r="B799" s="267"/>
      <c r="C799" s="9" t="s">
        <v>7</v>
      </c>
      <c r="D799" s="10">
        <f t="shared" si="107"/>
        <v>145.5</v>
      </c>
      <c r="E799" s="10">
        <f t="shared" si="108"/>
        <v>0</v>
      </c>
      <c r="F799" s="10">
        <f t="shared" si="108"/>
        <v>0</v>
      </c>
      <c r="G799" s="10">
        <f t="shared" si="108"/>
        <v>0</v>
      </c>
      <c r="H799" s="10">
        <f t="shared" si="108"/>
        <v>0</v>
      </c>
      <c r="I799" s="10">
        <f t="shared" si="108"/>
        <v>0</v>
      </c>
      <c r="J799" s="10">
        <f t="shared" si="108"/>
        <v>145.5</v>
      </c>
      <c r="K799" s="10">
        <f t="shared" si="108"/>
        <v>0</v>
      </c>
      <c r="L799" s="15">
        <f t="shared" si="108"/>
        <v>0</v>
      </c>
      <c r="M799" s="10">
        <f t="shared" si="108"/>
        <v>0</v>
      </c>
      <c r="N799" s="10">
        <f t="shared" si="108"/>
        <v>0</v>
      </c>
      <c r="O799" s="10">
        <f t="shared" si="108"/>
        <v>0</v>
      </c>
      <c r="P799" s="12" t="e">
        <f>L799-#REF!</f>
        <v>#REF!</v>
      </c>
    </row>
    <row r="800" spans="1:16" ht="24">
      <c r="A800" s="267"/>
      <c r="B800" s="267"/>
      <c r="C800" s="9" t="s">
        <v>8</v>
      </c>
      <c r="D800" s="10">
        <f t="shared" si="107"/>
        <v>35560</v>
      </c>
      <c r="E800" s="10">
        <f t="shared" si="108"/>
        <v>0</v>
      </c>
      <c r="F800" s="10">
        <f t="shared" si="108"/>
        <v>0</v>
      </c>
      <c r="G800" s="10">
        <f t="shared" si="108"/>
        <v>0</v>
      </c>
      <c r="H800" s="10">
        <f t="shared" si="108"/>
        <v>0</v>
      </c>
      <c r="I800" s="10">
        <f t="shared" si="108"/>
        <v>0</v>
      </c>
      <c r="J800" s="10">
        <f t="shared" si="108"/>
        <v>24360</v>
      </c>
      <c r="K800" s="10">
        <f t="shared" si="108"/>
        <v>7700</v>
      </c>
      <c r="L800" s="15">
        <f t="shared" si="108"/>
        <v>2500</v>
      </c>
      <c r="M800" s="10">
        <f t="shared" si="108"/>
        <v>1000</v>
      </c>
      <c r="N800" s="10">
        <f t="shared" si="108"/>
        <v>0</v>
      </c>
      <c r="O800" s="10">
        <f t="shared" si="108"/>
        <v>0</v>
      </c>
      <c r="P800" s="12" t="e">
        <f>L800-#REF!</f>
        <v>#REF!</v>
      </c>
    </row>
    <row r="801" spans="1:16" ht="24">
      <c r="A801" s="267"/>
      <c r="B801" s="267"/>
      <c r="C801" s="9" t="s">
        <v>9</v>
      </c>
      <c r="D801" s="10">
        <f t="shared" si="107"/>
        <v>0</v>
      </c>
      <c r="E801" s="10">
        <f t="shared" si="108"/>
        <v>0</v>
      </c>
      <c r="F801" s="10">
        <f t="shared" si="108"/>
        <v>0</v>
      </c>
      <c r="G801" s="10">
        <f t="shared" si="108"/>
        <v>0</v>
      </c>
      <c r="H801" s="10">
        <f t="shared" si="108"/>
        <v>0</v>
      </c>
      <c r="I801" s="10">
        <f t="shared" si="108"/>
        <v>0</v>
      </c>
      <c r="J801" s="10">
        <f t="shared" si="108"/>
        <v>0</v>
      </c>
      <c r="K801" s="10">
        <f t="shared" si="108"/>
        <v>0</v>
      </c>
      <c r="L801" s="15">
        <f t="shared" si="108"/>
        <v>0</v>
      </c>
      <c r="M801" s="10">
        <f t="shared" si="108"/>
        <v>0</v>
      </c>
      <c r="N801" s="10">
        <f t="shared" si="108"/>
        <v>0</v>
      </c>
      <c r="O801" s="10">
        <f t="shared" si="108"/>
        <v>0</v>
      </c>
      <c r="P801" s="12" t="e">
        <f>L801-#REF!</f>
        <v>#REF!</v>
      </c>
    </row>
    <row r="802" spans="1:16" ht="36">
      <c r="A802" s="267"/>
      <c r="B802" s="267"/>
      <c r="C802" s="9" t="s">
        <v>10</v>
      </c>
      <c r="D802" s="10">
        <f t="shared" si="107"/>
        <v>0</v>
      </c>
      <c r="E802" s="10">
        <f t="shared" si="108"/>
        <v>0</v>
      </c>
      <c r="F802" s="10">
        <f t="shared" si="108"/>
        <v>0</v>
      </c>
      <c r="G802" s="10">
        <f t="shared" si="108"/>
        <v>0</v>
      </c>
      <c r="H802" s="10">
        <f t="shared" si="108"/>
        <v>0</v>
      </c>
      <c r="I802" s="10">
        <f t="shared" si="108"/>
        <v>0</v>
      </c>
      <c r="J802" s="10">
        <f t="shared" si="108"/>
        <v>0</v>
      </c>
      <c r="K802" s="10">
        <f t="shared" si="108"/>
        <v>0</v>
      </c>
      <c r="L802" s="15">
        <f t="shared" si="108"/>
        <v>0</v>
      </c>
      <c r="M802" s="10">
        <f t="shared" si="108"/>
        <v>0</v>
      </c>
      <c r="N802" s="10">
        <f t="shared" si="108"/>
        <v>0</v>
      </c>
      <c r="O802" s="10">
        <f t="shared" si="108"/>
        <v>0</v>
      </c>
      <c r="P802" s="12" t="e">
        <f>L802-#REF!</f>
        <v>#REF!</v>
      </c>
    </row>
    <row r="803" spans="1:16" hidden="1">
      <c r="A803" s="267"/>
      <c r="B803" s="267"/>
      <c r="C803" s="9"/>
      <c r="D803" s="10">
        <f t="shared" si="108"/>
        <v>0</v>
      </c>
      <c r="E803" s="10">
        <f t="shared" si="108"/>
        <v>0</v>
      </c>
      <c r="F803" s="10">
        <f t="shared" si="108"/>
        <v>0</v>
      </c>
      <c r="G803" s="10">
        <f t="shared" si="108"/>
        <v>0</v>
      </c>
      <c r="H803" s="10">
        <f t="shared" si="108"/>
        <v>0</v>
      </c>
      <c r="I803" s="10">
        <f t="shared" si="108"/>
        <v>0</v>
      </c>
      <c r="J803" s="10">
        <f t="shared" si="108"/>
        <v>0</v>
      </c>
      <c r="K803" s="10">
        <f t="shared" si="108"/>
        <v>0</v>
      </c>
      <c r="L803" s="15">
        <f t="shared" si="108"/>
        <v>0</v>
      </c>
      <c r="M803" s="10">
        <f t="shared" si="108"/>
        <v>0</v>
      </c>
      <c r="N803" s="10">
        <f t="shared" si="108"/>
        <v>0</v>
      </c>
      <c r="O803" s="10">
        <f t="shared" si="108"/>
        <v>0</v>
      </c>
      <c r="P803" s="12" t="e">
        <f>L803-#REF!</f>
        <v>#REF!</v>
      </c>
    </row>
    <row r="804" spans="1:16">
      <c r="A804" s="266" t="s">
        <v>119</v>
      </c>
      <c r="B804" s="266"/>
      <c r="C804" s="266"/>
      <c r="D804" s="266"/>
      <c r="E804" s="266"/>
      <c r="F804" s="266"/>
      <c r="G804" s="266"/>
      <c r="H804" s="266"/>
      <c r="I804" s="266"/>
      <c r="J804" s="266"/>
      <c r="K804" s="266"/>
      <c r="L804" s="266"/>
      <c r="M804" s="266"/>
      <c r="N804" s="266"/>
      <c r="O804" s="266"/>
      <c r="P804" s="12" t="e">
        <f>L804-#REF!</f>
        <v>#REF!</v>
      </c>
    </row>
    <row r="805" spans="1:16">
      <c r="A805" s="266" t="s">
        <v>120</v>
      </c>
      <c r="B805" s="266" t="s">
        <v>13</v>
      </c>
      <c r="C805" s="9" t="s">
        <v>6</v>
      </c>
      <c r="D805" s="10">
        <f t="shared" ref="D805:D833" si="109">SUM(E805:O805)</f>
        <v>35560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24360</v>
      </c>
      <c r="K805" s="10">
        <v>7700</v>
      </c>
      <c r="L805" s="15">
        <v>2500</v>
      </c>
      <c r="M805" s="10">
        <v>1000</v>
      </c>
      <c r="N805" s="10">
        <v>0</v>
      </c>
      <c r="O805" s="10">
        <v>0</v>
      </c>
      <c r="P805" s="12" t="e">
        <f>L805-#REF!</f>
        <v>#REF!</v>
      </c>
    </row>
    <row r="806" spans="1:16">
      <c r="A806" s="266"/>
      <c r="B806" s="266"/>
      <c r="C806" s="9" t="s">
        <v>7</v>
      </c>
      <c r="D806" s="10">
        <f t="shared" si="109"/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5">
        <v>0</v>
      </c>
      <c r="M806" s="10">
        <v>0</v>
      </c>
      <c r="N806" s="10">
        <v>0</v>
      </c>
      <c r="O806" s="10">
        <v>0</v>
      </c>
      <c r="P806" s="12" t="e">
        <f>L806-#REF!</f>
        <v>#REF!</v>
      </c>
    </row>
    <row r="807" spans="1:16" ht="24">
      <c r="A807" s="266"/>
      <c r="B807" s="266"/>
      <c r="C807" s="9" t="s">
        <v>8</v>
      </c>
      <c r="D807" s="10">
        <f t="shared" si="109"/>
        <v>35560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24360</v>
      </c>
      <c r="K807" s="10">
        <v>7700</v>
      </c>
      <c r="L807" s="15">
        <v>2500</v>
      </c>
      <c r="M807" s="10">
        <v>1000</v>
      </c>
      <c r="N807" s="10">
        <v>0</v>
      </c>
      <c r="O807" s="10">
        <v>0</v>
      </c>
      <c r="P807" s="12" t="e">
        <f>L807-#REF!</f>
        <v>#REF!</v>
      </c>
    </row>
    <row r="808" spans="1:16" ht="24">
      <c r="A808" s="266"/>
      <c r="B808" s="266"/>
      <c r="C808" s="9" t="s">
        <v>9</v>
      </c>
      <c r="D808" s="10">
        <f t="shared" si="109"/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5">
        <v>0</v>
      </c>
      <c r="M808" s="10">
        <v>0</v>
      </c>
      <c r="N808" s="10">
        <v>0</v>
      </c>
      <c r="O808" s="10">
        <v>0</v>
      </c>
      <c r="P808" s="12" t="e">
        <f>L808-#REF!</f>
        <v>#REF!</v>
      </c>
    </row>
    <row r="809" spans="1:16" ht="36">
      <c r="A809" s="266"/>
      <c r="B809" s="266"/>
      <c r="C809" s="9" t="s">
        <v>10</v>
      </c>
      <c r="D809" s="10">
        <f t="shared" si="109"/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5">
        <v>0</v>
      </c>
      <c r="M809" s="10">
        <v>0</v>
      </c>
      <c r="N809" s="10">
        <v>0</v>
      </c>
      <c r="O809" s="10">
        <v>0</v>
      </c>
      <c r="P809" s="12" t="e">
        <f>L809-#REF!</f>
        <v>#REF!</v>
      </c>
    </row>
    <row r="810" spans="1:16" hidden="1">
      <c r="A810" s="9"/>
      <c r="B810" s="9"/>
      <c r="C810" s="9"/>
      <c r="D810" s="10">
        <f t="shared" si="109"/>
        <v>0</v>
      </c>
      <c r="E810" s="10"/>
      <c r="F810" s="10"/>
      <c r="G810" s="10"/>
      <c r="H810" s="10"/>
      <c r="I810" s="10"/>
      <c r="J810" s="10"/>
      <c r="K810" s="10"/>
      <c r="L810" s="15"/>
      <c r="M810" s="10"/>
      <c r="N810" s="10"/>
      <c r="O810" s="10"/>
      <c r="P810" s="12" t="e">
        <f>L810-#REF!</f>
        <v>#REF!</v>
      </c>
    </row>
    <row r="811" spans="1:16">
      <c r="A811" s="266" t="s">
        <v>121</v>
      </c>
      <c r="B811" s="266" t="s">
        <v>21</v>
      </c>
      <c r="C811" s="9" t="s">
        <v>6</v>
      </c>
      <c r="D811" s="10">
        <f t="shared" si="109"/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5">
        <v>0</v>
      </c>
      <c r="M811" s="10">
        <v>0</v>
      </c>
      <c r="N811" s="10">
        <v>0</v>
      </c>
      <c r="O811" s="10">
        <v>0</v>
      </c>
      <c r="P811" s="12" t="e">
        <f>L811-#REF!</f>
        <v>#REF!</v>
      </c>
    </row>
    <row r="812" spans="1:16">
      <c r="A812" s="266"/>
      <c r="B812" s="266"/>
      <c r="C812" s="9" t="s">
        <v>7</v>
      </c>
      <c r="D812" s="10">
        <f t="shared" si="109"/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5">
        <v>0</v>
      </c>
      <c r="M812" s="10">
        <v>0</v>
      </c>
      <c r="N812" s="10">
        <v>0</v>
      </c>
      <c r="O812" s="10">
        <v>0</v>
      </c>
      <c r="P812" s="12" t="e">
        <f>L812-#REF!</f>
        <v>#REF!</v>
      </c>
    </row>
    <row r="813" spans="1:16" ht="24">
      <c r="A813" s="266"/>
      <c r="B813" s="266"/>
      <c r="C813" s="9" t="s">
        <v>8</v>
      </c>
      <c r="D813" s="10">
        <f t="shared" si="109"/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5">
        <v>0</v>
      </c>
      <c r="M813" s="10">
        <v>0</v>
      </c>
      <c r="N813" s="10">
        <v>0</v>
      </c>
      <c r="O813" s="10">
        <v>0</v>
      </c>
      <c r="P813" s="12" t="e">
        <f>L813-#REF!</f>
        <v>#REF!</v>
      </c>
    </row>
    <row r="814" spans="1:16" ht="24">
      <c r="A814" s="266"/>
      <c r="B814" s="266"/>
      <c r="C814" s="9" t="s">
        <v>9</v>
      </c>
      <c r="D814" s="10">
        <f t="shared" si="109"/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5">
        <v>0</v>
      </c>
      <c r="M814" s="10">
        <v>0</v>
      </c>
      <c r="N814" s="10">
        <v>0</v>
      </c>
      <c r="O814" s="10">
        <v>0</v>
      </c>
      <c r="P814" s="12" t="e">
        <f>L814-#REF!</f>
        <v>#REF!</v>
      </c>
    </row>
    <row r="815" spans="1:16" ht="36">
      <c r="A815" s="266"/>
      <c r="B815" s="266"/>
      <c r="C815" s="9" t="s">
        <v>10</v>
      </c>
      <c r="D815" s="10">
        <f t="shared" si="109"/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5">
        <v>0</v>
      </c>
      <c r="M815" s="10">
        <v>0</v>
      </c>
      <c r="N815" s="10">
        <v>0</v>
      </c>
      <c r="O815" s="10">
        <v>0</v>
      </c>
      <c r="P815" s="12" t="e">
        <f>L815-#REF!</f>
        <v>#REF!</v>
      </c>
    </row>
    <row r="816" spans="1:16" hidden="1">
      <c r="A816" s="9"/>
      <c r="B816" s="9"/>
      <c r="C816" s="9"/>
      <c r="D816" s="10">
        <f t="shared" si="109"/>
        <v>0</v>
      </c>
      <c r="E816" s="10"/>
      <c r="F816" s="10"/>
      <c r="G816" s="10"/>
      <c r="H816" s="10"/>
      <c r="I816" s="10"/>
      <c r="J816" s="10"/>
      <c r="K816" s="10"/>
      <c r="L816" s="15"/>
      <c r="M816" s="10"/>
      <c r="N816" s="10"/>
      <c r="O816" s="10"/>
      <c r="P816" s="12" t="e">
        <f>L816-#REF!</f>
        <v>#REF!</v>
      </c>
    </row>
    <row r="817" spans="1:16">
      <c r="A817" s="266" t="s">
        <v>122</v>
      </c>
      <c r="B817" s="266" t="s">
        <v>21</v>
      </c>
      <c r="C817" s="9" t="s">
        <v>6</v>
      </c>
      <c r="D817" s="10">
        <f t="shared" si="109"/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5">
        <v>0</v>
      </c>
      <c r="M817" s="10">
        <v>0</v>
      </c>
      <c r="N817" s="10">
        <v>0</v>
      </c>
      <c r="O817" s="10">
        <v>0</v>
      </c>
      <c r="P817" s="12" t="e">
        <f>L817-#REF!</f>
        <v>#REF!</v>
      </c>
    </row>
    <row r="818" spans="1:16">
      <c r="A818" s="266"/>
      <c r="B818" s="266"/>
      <c r="C818" s="9" t="s">
        <v>7</v>
      </c>
      <c r="D818" s="10">
        <f t="shared" si="109"/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5">
        <v>0</v>
      </c>
      <c r="M818" s="10">
        <v>0</v>
      </c>
      <c r="N818" s="10">
        <v>0</v>
      </c>
      <c r="O818" s="10">
        <v>0</v>
      </c>
      <c r="P818" s="12" t="e">
        <f>L818-#REF!</f>
        <v>#REF!</v>
      </c>
    </row>
    <row r="819" spans="1:16" ht="24">
      <c r="A819" s="266"/>
      <c r="B819" s="266"/>
      <c r="C819" s="9" t="s">
        <v>8</v>
      </c>
      <c r="D819" s="10">
        <f t="shared" si="109"/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5">
        <v>0</v>
      </c>
      <c r="M819" s="10">
        <v>0</v>
      </c>
      <c r="N819" s="10">
        <v>0</v>
      </c>
      <c r="O819" s="10">
        <v>0</v>
      </c>
      <c r="P819" s="12" t="e">
        <f>L819-#REF!</f>
        <v>#REF!</v>
      </c>
    </row>
    <row r="820" spans="1:16" ht="24">
      <c r="A820" s="266"/>
      <c r="B820" s="266"/>
      <c r="C820" s="9" t="s">
        <v>9</v>
      </c>
      <c r="D820" s="10">
        <f t="shared" si="109"/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5">
        <v>0</v>
      </c>
      <c r="M820" s="10">
        <v>0</v>
      </c>
      <c r="N820" s="10">
        <v>0</v>
      </c>
      <c r="O820" s="10">
        <v>0</v>
      </c>
      <c r="P820" s="12" t="e">
        <f>L820-#REF!</f>
        <v>#REF!</v>
      </c>
    </row>
    <row r="821" spans="1:16" ht="36">
      <c r="A821" s="266"/>
      <c r="B821" s="266"/>
      <c r="C821" s="9" t="s">
        <v>10</v>
      </c>
      <c r="D821" s="10">
        <f t="shared" si="109"/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5">
        <v>0</v>
      </c>
      <c r="M821" s="10">
        <v>0</v>
      </c>
      <c r="N821" s="10">
        <v>0</v>
      </c>
      <c r="O821" s="10">
        <v>0</v>
      </c>
      <c r="P821" s="12" t="e">
        <f>L821-#REF!</f>
        <v>#REF!</v>
      </c>
    </row>
    <row r="822" spans="1:16" hidden="1">
      <c r="A822" s="9"/>
      <c r="B822" s="9"/>
      <c r="C822" s="9"/>
      <c r="D822" s="10">
        <f t="shared" si="109"/>
        <v>0</v>
      </c>
      <c r="E822" s="10"/>
      <c r="F822" s="10"/>
      <c r="G822" s="10"/>
      <c r="H822" s="10"/>
      <c r="I822" s="10"/>
      <c r="J822" s="10"/>
      <c r="K822" s="10"/>
      <c r="L822" s="15"/>
      <c r="M822" s="10"/>
      <c r="N822" s="10"/>
      <c r="O822" s="10"/>
      <c r="P822" s="12" t="e">
        <f>L822-#REF!</f>
        <v>#REF!</v>
      </c>
    </row>
    <row r="823" spans="1:16">
      <c r="A823" s="266" t="s">
        <v>123</v>
      </c>
      <c r="B823" s="266" t="s">
        <v>13</v>
      </c>
      <c r="C823" s="9" t="s">
        <v>6</v>
      </c>
      <c r="D823" s="10">
        <f t="shared" si="109"/>
        <v>145.5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145.5</v>
      </c>
      <c r="K823" s="10">
        <v>0</v>
      </c>
      <c r="L823" s="15">
        <v>0</v>
      </c>
      <c r="M823" s="10">
        <v>0</v>
      </c>
      <c r="N823" s="10">
        <v>0</v>
      </c>
      <c r="O823" s="10">
        <v>0</v>
      </c>
      <c r="P823" s="12" t="e">
        <f>L823-#REF!</f>
        <v>#REF!</v>
      </c>
    </row>
    <row r="824" spans="1:16">
      <c r="A824" s="266"/>
      <c r="B824" s="266"/>
      <c r="C824" s="9" t="s">
        <v>7</v>
      </c>
      <c r="D824" s="10">
        <f t="shared" si="109"/>
        <v>145.5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145.5</v>
      </c>
      <c r="K824" s="10">
        <v>0</v>
      </c>
      <c r="L824" s="15">
        <v>0</v>
      </c>
      <c r="M824" s="10">
        <v>0</v>
      </c>
      <c r="N824" s="10">
        <v>0</v>
      </c>
      <c r="O824" s="10">
        <v>0</v>
      </c>
      <c r="P824" s="12" t="e">
        <f>L824-#REF!</f>
        <v>#REF!</v>
      </c>
    </row>
    <row r="825" spans="1:16" ht="24">
      <c r="A825" s="266"/>
      <c r="B825" s="266"/>
      <c r="C825" s="9" t="s">
        <v>8</v>
      </c>
      <c r="D825" s="10">
        <f t="shared" si="109"/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5">
        <v>0</v>
      </c>
      <c r="M825" s="10">
        <v>0</v>
      </c>
      <c r="N825" s="10">
        <v>0</v>
      </c>
      <c r="O825" s="10">
        <v>0</v>
      </c>
      <c r="P825" s="12" t="e">
        <f>L825-#REF!</f>
        <v>#REF!</v>
      </c>
    </row>
    <row r="826" spans="1:16" ht="24">
      <c r="A826" s="266"/>
      <c r="B826" s="266"/>
      <c r="C826" s="9" t="s">
        <v>9</v>
      </c>
      <c r="D826" s="10">
        <f t="shared" si="109"/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5">
        <v>0</v>
      </c>
      <c r="M826" s="10">
        <v>0</v>
      </c>
      <c r="N826" s="10">
        <v>0</v>
      </c>
      <c r="O826" s="10">
        <v>0</v>
      </c>
      <c r="P826" s="12" t="e">
        <f>L826-#REF!</f>
        <v>#REF!</v>
      </c>
    </row>
    <row r="827" spans="1:16" ht="36">
      <c r="A827" s="266"/>
      <c r="B827" s="266"/>
      <c r="C827" s="9" t="s">
        <v>10</v>
      </c>
      <c r="D827" s="10">
        <f t="shared" si="109"/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0</v>
      </c>
      <c r="K827" s="10">
        <v>0</v>
      </c>
      <c r="L827" s="15">
        <v>0</v>
      </c>
      <c r="M827" s="10">
        <v>0</v>
      </c>
      <c r="N827" s="10">
        <v>0</v>
      </c>
      <c r="O827" s="10">
        <v>0</v>
      </c>
      <c r="P827" s="12" t="e">
        <f>L827-#REF!</f>
        <v>#REF!</v>
      </c>
    </row>
    <row r="828" spans="1:16" hidden="1">
      <c r="A828" s="9"/>
      <c r="B828" s="9"/>
      <c r="C828" s="9"/>
      <c r="D828" s="10">
        <f t="shared" si="109"/>
        <v>0</v>
      </c>
      <c r="E828" s="10"/>
      <c r="F828" s="10"/>
      <c r="G828" s="10"/>
      <c r="H828" s="10"/>
      <c r="I828" s="10"/>
      <c r="J828" s="10"/>
      <c r="K828" s="10"/>
      <c r="L828" s="15"/>
      <c r="M828" s="10"/>
      <c r="N828" s="10"/>
      <c r="O828" s="10"/>
      <c r="P828" s="12" t="e">
        <f>L828-#REF!</f>
        <v>#REF!</v>
      </c>
    </row>
    <row r="829" spans="1:16">
      <c r="A829" s="268" t="s">
        <v>124</v>
      </c>
      <c r="B829" s="266"/>
      <c r="C829" s="9" t="s">
        <v>6</v>
      </c>
      <c r="D829" s="10">
        <f t="shared" si="109"/>
        <v>80627.000000000015</v>
      </c>
      <c r="E829" s="10">
        <f t="shared" ref="D829:O834" si="110">E836+E842</f>
        <v>8705.6</v>
      </c>
      <c r="F829" s="10">
        <f t="shared" si="110"/>
        <v>7279.8</v>
      </c>
      <c r="G829" s="10">
        <f t="shared" si="110"/>
        <v>6869.9</v>
      </c>
      <c r="H829" s="10">
        <f t="shared" si="110"/>
        <v>6555.3</v>
      </c>
      <c r="I829" s="10">
        <f t="shared" si="110"/>
        <v>7020</v>
      </c>
      <c r="J829" s="10">
        <f t="shared" si="110"/>
        <v>7015.3</v>
      </c>
      <c r="K829" s="10">
        <f t="shared" si="110"/>
        <v>7788.8</v>
      </c>
      <c r="L829" s="15">
        <f t="shared" si="110"/>
        <v>7994.3</v>
      </c>
      <c r="M829" s="10">
        <f t="shared" si="110"/>
        <v>8234.2999999999993</v>
      </c>
      <c r="N829" s="10">
        <f t="shared" si="110"/>
        <v>8383.7000000000007</v>
      </c>
      <c r="O829" s="10">
        <f t="shared" si="110"/>
        <v>4780</v>
      </c>
      <c r="P829" s="12" t="e">
        <f>L829-#REF!</f>
        <v>#REF!</v>
      </c>
    </row>
    <row r="830" spans="1:16">
      <c r="A830" s="268"/>
      <c r="B830" s="266"/>
      <c r="C830" s="9" t="s">
        <v>7</v>
      </c>
      <c r="D830" s="10">
        <f t="shared" si="109"/>
        <v>46027</v>
      </c>
      <c r="E830" s="10">
        <f t="shared" si="110"/>
        <v>5055.6000000000004</v>
      </c>
      <c r="F830" s="10">
        <f t="shared" si="110"/>
        <v>3629.8</v>
      </c>
      <c r="G830" s="10">
        <f t="shared" si="110"/>
        <v>3269.8999999999996</v>
      </c>
      <c r="H830" s="10">
        <f t="shared" si="110"/>
        <v>2955.3</v>
      </c>
      <c r="I830" s="10">
        <f t="shared" si="110"/>
        <v>3570</v>
      </c>
      <c r="J830" s="10">
        <f t="shared" si="110"/>
        <v>3415.3</v>
      </c>
      <c r="K830" s="10">
        <f t="shared" si="110"/>
        <v>4188.8</v>
      </c>
      <c r="L830" s="15">
        <f t="shared" si="110"/>
        <v>4844.3</v>
      </c>
      <c r="M830" s="10">
        <f t="shared" si="110"/>
        <v>5084.3</v>
      </c>
      <c r="N830" s="10">
        <f t="shared" si="110"/>
        <v>5233.7</v>
      </c>
      <c r="O830" s="10">
        <f t="shared" si="110"/>
        <v>4780</v>
      </c>
      <c r="P830" s="12" t="e">
        <f>L830-#REF!</f>
        <v>#REF!</v>
      </c>
    </row>
    <row r="831" spans="1:16" ht="24">
      <c r="A831" s="268"/>
      <c r="B831" s="266"/>
      <c r="C831" s="9" t="s">
        <v>8</v>
      </c>
      <c r="D831" s="10">
        <f t="shared" si="109"/>
        <v>34600</v>
      </c>
      <c r="E831" s="10">
        <f t="shared" si="110"/>
        <v>3650</v>
      </c>
      <c r="F831" s="10">
        <f t="shared" si="110"/>
        <v>3650</v>
      </c>
      <c r="G831" s="10">
        <f t="shared" si="110"/>
        <v>3600</v>
      </c>
      <c r="H831" s="10">
        <f t="shared" si="110"/>
        <v>3600</v>
      </c>
      <c r="I831" s="10">
        <f t="shared" si="110"/>
        <v>3450</v>
      </c>
      <c r="J831" s="10">
        <f t="shared" si="110"/>
        <v>3600</v>
      </c>
      <c r="K831" s="10">
        <f t="shared" si="110"/>
        <v>3600</v>
      </c>
      <c r="L831" s="15">
        <f t="shared" si="110"/>
        <v>3150</v>
      </c>
      <c r="M831" s="10">
        <f t="shared" si="110"/>
        <v>3150</v>
      </c>
      <c r="N831" s="10">
        <f t="shared" si="110"/>
        <v>3150</v>
      </c>
      <c r="O831" s="10">
        <f t="shared" si="110"/>
        <v>0</v>
      </c>
      <c r="P831" s="12" t="e">
        <f>L831-#REF!</f>
        <v>#REF!</v>
      </c>
    </row>
    <row r="832" spans="1:16" ht="24">
      <c r="A832" s="268"/>
      <c r="B832" s="266"/>
      <c r="C832" s="9" t="s">
        <v>9</v>
      </c>
      <c r="D832" s="10">
        <f t="shared" si="109"/>
        <v>0</v>
      </c>
      <c r="E832" s="10">
        <f t="shared" si="110"/>
        <v>0</v>
      </c>
      <c r="F832" s="10">
        <f t="shared" si="110"/>
        <v>0</v>
      </c>
      <c r="G832" s="10">
        <f t="shared" si="110"/>
        <v>0</v>
      </c>
      <c r="H832" s="10">
        <f t="shared" si="110"/>
        <v>0</v>
      </c>
      <c r="I832" s="10">
        <f t="shared" si="110"/>
        <v>0</v>
      </c>
      <c r="J832" s="10">
        <f t="shared" si="110"/>
        <v>0</v>
      </c>
      <c r="K832" s="10">
        <f t="shared" si="110"/>
        <v>0</v>
      </c>
      <c r="L832" s="15">
        <f t="shared" si="110"/>
        <v>0</v>
      </c>
      <c r="M832" s="10">
        <f t="shared" si="110"/>
        <v>0</v>
      </c>
      <c r="N832" s="10">
        <f t="shared" si="110"/>
        <v>0</v>
      </c>
      <c r="O832" s="10">
        <f t="shared" si="110"/>
        <v>0</v>
      </c>
      <c r="P832" s="12" t="e">
        <f>L832-#REF!</f>
        <v>#REF!</v>
      </c>
    </row>
    <row r="833" spans="1:16" ht="36">
      <c r="A833" s="268"/>
      <c r="B833" s="266"/>
      <c r="C833" s="9" t="s">
        <v>10</v>
      </c>
      <c r="D833" s="10">
        <f t="shared" si="109"/>
        <v>0</v>
      </c>
      <c r="E833" s="10">
        <f t="shared" si="110"/>
        <v>0</v>
      </c>
      <c r="F833" s="10">
        <f t="shared" si="110"/>
        <v>0</v>
      </c>
      <c r="G833" s="10">
        <f t="shared" si="110"/>
        <v>0</v>
      </c>
      <c r="H833" s="10">
        <f t="shared" si="110"/>
        <v>0</v>
      </c>
      <c r="I833" s="10">
        <f t="shared" si="110"/>
        <v>0</v>
      </c>
      <c r="J833" s="10">
        <f t="shared" si="110"/>
        <v>0</v>
      </c>
      <c r="K833" s="10">
        <f t="shared" si="110"/>
        <v>0</v>
      </c>
      <c r="L833" s="15">
        <f t="shared" si="110"/>
        <v>0</v>
      </c>
      <c r="M833" s="10">
        <f t="shared" si="110"/>
        <v>0</v>
      </c>
      <c r="N833" s="10">
        <f t="shared" si="110"/>
        <v>0</v>
      </c>
      <c r="O833" s="10">
        <f t="shared" si="110"/>
        <v>0</v>
      </c>
      <c r="P833" s="12" t="e">
        <f>L833-#REF!</f>
        <v>#REF!</v>
      </c>
    </row>
    <row r="834" spans="1:16" hidden="1">
      <c r="A834" s="268"/>
      <c r="B834" s="9"/>
      <c r="C834" s="9"/>
      <c r="D834" s="10">
        <f t="shared" si="110"/>
        <v>0</v>
      </c>
      <c r="E834" s="10">
        <f t="shared" si="110"/>
        <v>0</v>
      </c>
      <c r="F834" s="10">
        <f t="shared" si="110"/>
        <v>0</v>
      </c>
      <c r="G834" s="10">
        <f t="shared" si="110"/>
        <v>0</v>
      </c>
      <c r="H834" s="10">
        <f t="shared" si="110"/>
        <v>0</v>
      </c>
      <c r="I834" s="10">
        <f t="shared" si="110"/>
        <v>0</v>
      </c>
      <c r="J834" s="10">
        <f t="shared" si="110"/>
        <v>0</v>
      </c>
      <c r="K834" s="10">
        <f t="shared" si="110"/>
        <v>0</v>
      </c>
      <c r="L834" s="15">
        <f t="shared" si="110"/>
        <v>0</v>
      </c>
      <c r="M834" s="10">
        <f t="shared" si="110"/>
        <v>0</v>
      </c>
      <c r="N834" s="10">
        <f t="shared" si="110"/>
        <v>0</v>
      </c>
      <c r="O834" s="10">
        <f t="shared" si="110"/>
        <v>0</v>
      </c>
      <c r="P834" s="12" t="e">
        <f>L834-#REF!</f>
        <v>#REF!</v>
      </c>
    </row>
    <row r="835" spans="1:16">
      <c r="A835" s="268"/>
      <c r="B835" s="266" t="s">
        <v>12</v>
      </c>
      <c r="C835" s="266"/>
      <c r="D835" s="266"/>
      <c r="E835" s="266"/>
      <c r="F835" s="266"/>
      <c r="G835" s="266"/>
      <c r="H835" s="266"/>
      <c r="I835" s="266"/>
      <c r="J835" s="266"/>
      <c r="K835" s="266"/>
      <c r="L835" s="17"/>
      <c r="M835" s="9"/>
      <c r="N835" s="9"/>
      <c r="O835" s="9"/>
      <c r="P835" s="12" t="e">
        <f>L835-#REF!</f>
        <v>#REF!</v>
      </c>
    </row>
    <row r="836" spans="1:16">
      <c r="A836" s="268"/>
      <c r="B836" s="266" t="s">
        <v>13</v>
      </c>
      <c r="C836" s="9" t="s">
        <v>6</v>
      </c>
      <c r="D836" s="10">
        <f t="shared" ref="D836:D878" si="111">SUM(E836:O836)</f>
        <v>80627.000000000015</v>
      </c>
      <c r="E836" s="10">
        <f t="shared" ref="E836:O841" si="112">E849+E861+E867+E873</f>
        <v>8705.6</v>
      </c>
      <c r="F836" s="10">
        <f t="shared" si="112"/>
        <v>7279.8</v>
      </c>
      <c r="G836" s="10">
        <f t="shared" si="112"/>
        <v>6869.9</v>
      </c>
      <c r="H836" s="10">
        <f t="shared" si="112"/>
        <v>6555.3</v>
      </c>
      <c r="I836" s="10">
        <f t="shared" si="112"/>
        <v>7020</v>
      </c>
      <c r="J836" s="10">
        <f t="shared" si="112"/>
        <v>7015.3</v>
      </c>
      <c r="K836" s="10">
        <f t="shared" si="112"/>
        <v>7788.8</v>
      </c>
      <c r="L836" s="15">
        <f t="shared" si="112"/>
        <v>7994.3</v>
      </c>
      <c r="M836" s="10">
        <f t="shared" si="112"/>
        <v>8234.2999999999993</v>
      </c>
      <c r="N836" s="10">
        <f t="shared" si="112"/>
        <v>8383.7000000000007</v>
      </c>
      <c r="O836" s="10">
        <f t="shared" si="112"/>
        <v>4780</v>
      </c>
      <c r="P836" s="12" t="e">
        <f>L836-#REF!</f>
        <v>#REF!</v>
      </c>
    </row>
    <row r="837" spans="1:16">
      <c r="A837" s="268"/>
      <c r="B837" s="266"/>
      <c r="C837" s="9" t="s">
        <v>7</v>
      </c>
      <c r="D837" s="10">
        <f t="shared" si="111"/>
        <v>46027</v>
      </c>
      <c r="E837" s="10">
        <f t="shared" si="112"/>
        <v>5055.6000000000004</v>
      </c>
      <c r="F837" s="10">
        <f t="shared" si="112"/>
        <v>3629.8</v>
      </c>
      <c r="G837" s="10">
        <f t="shared" si="112"/>
        <v>3269.8999999999996</v>
      </c>
      <c r="H837" s="10">
        <f t="shared" si="112"/>
        <v>2955.3</v>
      </c>
      <c r="I837" s="10">
        <f t="shared" si="112"/>
        <v>3570</v>
      </c>
      <c r="J837" s="10">
        <f t="shared" si="112"/>
        <v>3415.3</v>
      </c>
      <c r="K837" s="10">
        <f t="shared" si="112"/>
        <v>4188.8</v>
      </c>
      <c r="L837" s="15">
        <f>L850+L862+L868+L874</f>
        <v>4844.3</v>
      </c>
      <c r="M837" s="10">
        <f t="shared" si="112"/>
        <v>5084.3</v>
      </c>
      <c r="N837" s="10">
        <f t="shared" si="112"/>
        <v>5233.7</v>
      </c>
      <c r="O837" s="10">
        <f t="shared" si="112"/>
        <v>4780</v>
      </c>
      <c r="P837" s="12" t="e">
        <f>L837-#REF!</f>
        <v>#REF!</v>
      </c>
    </row>
    <row r="838" spans="1:16" ht="24">
      <c r="A838" s="268"/>
      <c r="B838" s="266"/>
      <c r="C838" s="9" t="s">
        <v>8</v>
      </c>
      <c r="D838" s="10">
        <f t="shared" si="111"/>
        <v>34600</v>
      </c>
      <c r="E838" s="10">
        <f t="shared" si="112"/>
        <v>3650</v>
      </c>
      <c r="F838" s="10">
        <f t="shared" si="112"/>
        <v>3650</v>
      </c>
      <c r="G838" s="10">
        <f t="shared" si="112"/>
        <v>3600</v>
      </c>
      <c r="H838" s="10">
        <f t="shared" si="112"/>
        <v>3600</v>
      </c>
      <c r="I838" s="10">
        <f t="shared" si="112"/>
        <v>3450</v>
      </c>
      <c r="J838" s="10">
        <f t="shared" si="112"/>
        <v>3600</v>
      </c>
      <c r="K838" s="10">
        <f t="shared" si="112"/>
        <v>3600</v>
      </c>
      <c r="L838" s="15">
        <f t="shared" si="112"/>
        <v>3150</v>
      </c>
      <c r="M838" s="10">
        <f t="shared" si="112"/>
        <v>3150</v>
      </c>
      <c r="N838" s="10">
        <f t="shared" si="112"/>
        <v>3150</v>
      </c>
      <c r="O838" s="10">
        <f t="shared" si="112"/>
        <v>0</v>
      </c>
      <c r="P838" s="12" t="e">
        <f>L838-#REF!</f>
        <v>#REF!</v>
      </c>
    </row>
    <row r="839" spans="1:16" ht="24">
      <c r="A839" s="268"/>
      <c r="B839" s="266"/>
      <c r="C839" s="9" t="s">
        <v>9</v>
      </c>
      <c r="D839" s="10">
        <f t="shared" si="111"/>
        <v>0</v>
      </c>
      <c r="E839" s="10">
        <f t="shared" si="112"/>
        <v>0</v>
      </c>
      <c r="F839" s="10">
        <f t="shared" si="112"/>
        <v>0</v>
      </c>
      <c r="G839" s="10">
        <f t="shared" si="112"/>
        <v>0</v>
      </c>
      <c r="H839" s="10">
        <f t="shared" si="112"/>
        <v>0</v>
      </c>
      <c r="I839" s="10">
        <f t="shared" si="112"/>
        <v>0</v>
      </c>
      <c r="J839" s="10">
        <f t="shared" si="112"/>
        <v>0</v>
      </c>
      <c r="K839" s="10">
        <f t="shared" si="112"/>
        <v>0</v>
      </c>
      <c r="L839" s="15">
        <f t="shared" si="112"/>
        <v>0</v>
      </c>
      <c r="M839" s="10">
        <f t="shared" si="112"/>
        <v>0</v>
      </c>
      <c r="N839" s="10">
        <f t="shared" si="112"/>
        <v>0</v>
      </c>
      <c r="O839" s="10">
        <f t="shared" si="112"/>
        <v>0</v>
      </c>
      <c r="P839" s="12" t="e">
        <f>L839-#REF!</f>
        <v>#REF!</v>
      </c>
    </row>
    <row r="840" spans="1:16" ht="36">
      <c r="A840" s="268"/>
      <c r="B840" s="266"/>
      <c r="C840" s="9" t="s">
        <v>10</v>
      </c>
      <c r="D840" s="10">
        <f t="shared" si="111"/>
        <v>0</v>
      </c>
      <c r="E840" s="10">
        <f t="shared" si="112"/>
        <v>0</v>
      </c>
      <c r="F840" s="10">
        <f t="shared" si="112"/>
        <v>0</v>
      </c>
      <c r="G840" s="10">
        <f t="shared" si="112"/>
        <v>0</v>
      </c>
      <c r="H840" s="10">
        <f t="shared" si="112"/>
        <v>0</v>
      </c>
      <c r="I840" s="10">
        <f t="shared" si="112"/>
        <v>0</v>
      </c>
      <c r="J840" s="10">
        <f t="shared" si="112"/>
        <v>0</v>
      </c>
      <c r="K840" s="10">
        <f t="shared" si="112"/>
        <v>0</v>
      </c>
      <c r="L840" s="15">
        <f t="shared" si="112"/>
        <v>0</v>
      </c>
      <c r="M840" s="10">
        <f t="shared" si="112"/>
        <v>0</v>
      </c>
      <c r="N840" s="10">
        <f t="shared" si="112"/>
        <v>0</v>
      </c>
      <c r="O840" s="10">
        <f t="shared" si="112"/>
        <v>0</v>
      </c>
      <c r="P840" s="12" t="e">
        <f>L840-#REF!</f>
        <v>#REF!</v>
      </c>
    </row>
    <row r="841" spans="1:16" hidden="1">
      <c r="A841" s="268"/>
      <c r="B841" s="9"/>
      <c r="C841" s="9"/>
      <c r="D841" s="10">
        <f t="shared" si="111"/>
        <v>0</v>
      </c>
      <c r="E841" s="10">
        <f t="shared" si="112"/>
        <v>0</v>
      </c>
      <c r="F841" s="10">
        <f t="shared" si="112"/>
        <v>0</v>
      </c>
      <c r="G841" s="10">
        <f t="shared" si="112"/>
        <v>0</v>
      </c>
      <c r="H841" s="10">
        <f t="shared" si="112"/>
        <v>0</v>
      </c>
      <c r="I841" s="10">
        <f t="shared" si="112"/>
        <v>0</v>
      </c>
      <c r="J841" s="10">
        <f t="shared" si="112"/>
        <v>0</v>
      </c>
      <c r="K841" s="10">
        <f t="shared" si="112"/>
        <v>0</v>
      </c>
      <c r="L841" s="15">
        <f>L854+L866+L872+L878</f>
        <v>0</v>
      </c>
      <c r="M841" s="10">
        <f t="shared" si="112"/>
        <v>0</v>
      </c>
      <c r="N841" s="10">
        <f t="shared" si="112"/>
        <v>0</v>
      </c>
      <c r="O841" s="10">
        <f t="shared" si="112"/>
        <v>0</v>
      </c>
      <c r="P841" s="12" t="e">
        <f>L841-#REF!</f>
        <v>#REF!</v>
      </c>
    </row>
    <row r="842" spans="1:16">
      <c r="A842" s="268"/>
      <c r="B842" s="266" t="s">
        <v>14</v>
      </c>
      <c r="C842" s="9" t="s">
        <v>6</v>
      </c>
      <c r="D842" s="10">
        <f t="shared" si="111"/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5">
        <v>0</v>
      </c>
      <c r="M842" s="10">
        <v>0</v>
      </c>
      <c r="N842" s="10">
        <v>0</v>
      </c>
      <c r="O842" s="10">
        <v>0</v>
      </c>
      <c r="P842" s="12" t="e">
        <f>L842-#REF!</f>
        <v>#REF!</v>
      </c>
    </row>
    <row r="843" spans="1:16">
      <c r="A843" s="268"/>
      <c r="B843" s="266"/>
      <c r="C843" s="9" t="s">
        <v>7</v>
      </c>
      <c r="D843" s="10">
        <f t="shared" si="111"/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5">
        <v>0</v>
      </c>
      <c r="M843" s="10">
        <v>0</v>
      </c>
      <c r="N843" s="10">
        <v>0</v>
      </c>
      <c r="O843" s="10">
        <v>0</v>
      </c>
      <c r="P843" s="12" t="e">
        <f>L843-#REF!</f>
        <v>#REF!</v>
      </c>
    </row>
    <row r="844" spans="1:16" ht="24">
      <c r="A844" s="268"/>
      <c r="B844" s="266"/>
      <c r="C844" s="9" t="s">
        <v>8</v>
      </c>
      <c r="D844" s="10">
        <f t="shared" si="111"/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5">
        <v>0</v>
      </c>
      <c r="M844" s="10">
        <v>0</v>
      </c>
      <c r="N844" s="10">
        <v>0</v>
      </c>
      <c r="O844" s="10">
        <v>0</v>
      </c>
      <c r="P844" s="12" t="e">
        <f>L844-#REF!</f>
        <v>#REF!</v>
      </c>
    </row>
    <row r="845" spans="1:16" ht="24">
      <c r="A845" s="268"/>
      <c r="B845" s="266"/>
      <c r="C845" s="9" t="s">
        <v>9</v>
      </c>
      <c r="D845" s="10">
        <f t="shared" si="111"/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5">
        <v>0</v>
      </c>
      <c r="M845" s="10">
        <v>0</v>
      </c>
      <c r="N845" s="10">
        <v>0</v>
      </c>
      <c r="O845" s="10">
        <v>0</v>
      </c>
      <c r="P845" s="12" t="e">
        <f>L845-#REF!</f>
        <v>#REF!</v>
      </c>
    </row>
    <row r="846" spans="1:16">
      <c r="A846" s="268"/>
      <c r="B846" s="266"/>
      <c r="C846" s="9"/>
      <c r="D846" s="10">
        <f t="shared" si="111"/>
        <v>0</v>
      </c>
      <c r="E846" s="10"/>
      <c r="F846" s="10"/>
      <c r="G846" s="10"/>
      <c r="H846" s="10"/>
      <c r="I846" s="10"/>
      <c r="J846" s="10"/>
      <c r="K846" s="10"/>
      <c r="L846" s="15"/>
      <c r="M846" s="10"/>
      <c r="N846" s="10"/>
      <c r="O846" s="10"/>
      <c r="P846" s="12" t="e">
        <f>L846-#REF!</f>
        <v>#REF!</v>
      </c>
    </row>
    <row r="847" spans="1:16" ht="36">
      <c r="A847" s="268"/>
      <c r="B847" s="266"/>
      <c r="C847" s="9" t="s">
        <v>10</v>
      </c>
      <c r="D847" s="10">
        <f t="shared" si="111"/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5">
        <v>0</v>
      </c>
      <c r="M847" s="10">
        <v>0</v>
      </c>
      <c r="N847" s="10">
        <v>0</v>
      </c>
      <c r="O847" s="10">
        <v>0</v>
      </c>
      <c r="P847" s="12" t="e">
        <f>L847-#REF!</f>
        <v>#REF!</v>
      </c>
    </row>
    <row r="848" spans="1:16" hidden="1">
      <c r="A848" s="11"/>
      <c r="B848" s="9"/>
      <c r="C848" s="9"/>
      <c r="D848" s="10">
        <f t="shared" si="111"/>
        <v>0</v>
      </c>
      <c r="E848" s="10"/>
      <c r="F848" s="10"/>
      <c r="G848" s="10"/>
      <c r="H848" s="10"/>
      <c r="I848" s="10"/>
      <c r="J848" s="10"/>
      <c r="K848" s="10"/>
      <c r="L848" s="15"/>
      <c r="M848" s="10"/>
      <c r="N848" s="10"/>
      <c r="O848" s="10"/>
      <c r="P848" s="12" t="e">
        <f>L848-#REF!</f>
        <v>#REF!</v>
      </c>
    </row>
    <row r="849" spans="1:16">
      <c r="A849" s="266" t="s">
        <v>125</v>
      </c>
      <c r="B849" s="266" t="s">
        <v>13</v>
      </c>
      <c r="C849" s="9" t="s">
        <v>6</v>
      </c>
      <c r="D849" s="10">
        <f t="shared" si="111"/>
        <v>7079.9</v>
      </c>
      <c r="E849" s="10">
        <v>1376.6</v>
      </c>
      <c r="F849" s="10">
        <v>570.5</v>
      </c>
      <c r="G849" s="10">
        <v>385</v>
      </c>
      <c r="H849" s="10">
        <v>400</v>
      </c>
      <c r="I849" s="10">
        <v>560</v>
      </c>
      <c r="J849" s="10">
        <v>605</v>
      </c>
      <c r="K849" s="10">
        <v>382.8</v>
      </c>
      <c r="L849" s="15">
        <v>700</v>
      </c>
      <c r="M849" s="10">
        <v>700</v>
      </c>
      <c r="N849" s="10">
        <v>700</v>
      </c>
      <c r="O849" s="10">
        <v>700</v>
      </c>
      <c r="P849" s="12" t="e">
        <f>L849-#REF!</f>
        <v>#REF!</v>
      </c>
    </row>
    <row r="850" spans="1:16">
      <c r="A850" s="266"/>
      <c r="B850" s="266"/>
      <c r="C850" s="9" t="s">
        <v>7</v>
      </c>
      <c r="D850" s="10">
        <f t="shared" si="111"/>
        <v>7079.9</v>
      </c>
      <c r="E850" s="10">
        <v>1376.6</v>
      </c>
      <c r="F850" s="10">
        <v>570.5</v>
      </c>
      <c r="G850" s="10">
        <v>385</v>
      </c>
      <c r="H850" s="10">
        <v>400</v>
      </c>
      <c r="I850" s="10">
        <v>560</v>
      </c>
      <c r="J850" s="10">
        <v>605</v>
      </c>
      <c r="K850" s="10">
        <v>382.8</v>
      </c>
      <c r="L850" s="15">
        <v>700</v>
      </c>
      <c r="M850" s="10">
        <v>700</v>
      </c>
      <c r="N850" s="10">
        <v>700</v>
      </c>
      <c r="O850" s="10">
        <v>700</v>
      </c>
      <c r="P850" s="12" t="e">
        <f>L850-#REF!</f>
        <v>#REF!</v>
      </c>
    </row>
    <row r="851" spans="1:16" ht="24">
      <c r="A851" s="266"/>
      <c r="B851" s="266"/>
      <c r="C851" s="9" t="s">
        <v>8</v>
      </c>
      <c r="D851" s="10">
        <f t="shared" si="111"/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5">
        <v>0</v>
      </c>
      <c r="M851" s="10">
        <v>0</v>
      </c>
      <c r="N851" s="10">
        <v>0</v>
      </c>
      <c r="O851" s="10">
        <v>0</v>
      </c>
      <c r="P851" s="12" t="e">
        <f>L851-#REF!</f>
        <v>#REF!</v>
      </c>
    </row>
    <row r="852" spans="1:16">
      <c r="A852" s="266"/>
      <c r="B852" s="266"/>
      <c r="C852" s="9"/>
      <c r="D852" s="10">
        <f t="shared" si="111"/>
        <v>0</v>
      </c>
      <c r="E852" s="10"/>
      <c r="F852" s="10"/>
      <c r="G852" s="10"/>
      <c r="H852" s="10"/>
      <c r="I852" s="10"/>
      <c r="J852" s="10"/>
      <c r="K852" s="10"/>
      <c r="L852" s="15"/>
      <c r="M852" s="10"/>
      <c r="N852" s="10"/>
      <c r="O852" s="10"/>
      <c r="P852" s="12" t="e">
        <f>L852-#REF!</f>
        <v>#REF!</v>
      </c>
    </row>
    <row r="853" spans="1:16" ht="36">
      <c r="A853" s="266"/>
      <c r="B853" s="266"/>
      <c r="C853" s="9" t="s">
        <v>10</v>
      </c>
      <c r="D853" s="10">
        <f t="shared" si="111"/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5">
        <v>0</v>
      </c>
      <c r="M853" s="10">
        <v>0</v>
      </c>
      <c r="N853" s="10">
        <v>0</v>
      </c>
      <c r="O853" s="10">
        <v>0</v>
      </c>
      <c r="P853" s="12" t="e">
        <f>L853-#REF!</f>
        <v>#REF!</v>
      </c>
    </row>
    <row r="854" spans="1:16" hidden="1">
      <c r="A854" s="9"/>
      <c r="B854" s="9"/>
      <c r="C854" s="9"/>
      <c r="D854" s="10">
        <f t="shared" si="111"/>
        <v>0</v>
      </c>
      <c r="E854" s="10"/>
      <c r="F854" s="10"/>
      <c r="G854" s="10"/>
      <c r="H854" s="10"/>
      <c r="I854" s="10"/>
      <c r="J854" s="10"/>
      <c r="K854" s="10"/>
      <c r="L854" s="15"/>
      <c r="M854" s="10"/>
      <c r="N854" s="10"/>
      <c r="O854" s="10"/>
      <c r="P854" s="12" t="e">
        <f>L854-#REF!</f>
        <v>#REF!</v>
      </c>
    </row>
    <row r="855" spans="1:16">
      <c r="A855" s="266" t="s">
        <v>126</v>
      </c>
      <c r="B855" s="266" t="s">
        <v>14</v>
      </c>
      <c r="C855" s="9" t="s">
        <v>6</v>
      </c>
      <c r="D855" s="10">
        <f t="shared" si="111"/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5">
        <v>0</v>
      </c>
      <c r="M855" s="10">
        <v>0</v>
      </c>
      <c r="N855" s="10">
        <v>0</v>
      </c>
      <c r="O855" s="10">
        <v>0</v>
      </c>
      <c r="P855" s="12" t="e">
        <f>L855-#REF!</f>
        <v>#REF!</v>
      </c>
    </row>
    <row r="856" spans="1:16">
      <c r="A856" s="266"/>
      <c r="B856" s="266"/>
      <c r="C856" s="9" t="s">
        <v>7</v>
      </c>
      <c r="D856" s="10">
        <f t="shared" si="111"/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5">
        <v>0</v>
      </c>
      <c r="M856" s="10">
        <v>0</v>
      </c>
      <c r="N856" s="10">
        <v>0</v>
      </c>
      <c r="O856" s="10">
        <v>0</v>
      </c>
      <c r="P856" s="12" t="e">
        <f>L856-#REF!</f>
        <v>#REF!</v>
      </c>
    </row>
    <row r="857" spans="1:16" ht="24">
      <c r="A857" s="266"/>
      <c r="B857" s="266"/>
      <c r="C857" s="9" t="s">
        <v>8</v>
      </c>
      <c r="D857" s="10">
        <f t="shared" si="111"/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5">
        <v>0</v>
      </c>
      <c r="M857" s="10">
        <v>0</v>
      </c>
      <c r="N857" s="10">
        <v>0</v>
      </c>
      <c r="O857" s="10">
        <v>0</v>
      </c>
      <c r="P857" s="12" t="e">
        <f>L857-#REF!</f>
        <v>#REF!</v>
      </c>
    </row>
    <row r="858" spans="1:16">
      <c r="A858" s="266"/>
      <c r="B858" s="266"/>
      <c r="C858" s="9"/>
      <c r="D858" s="10">
        <f t="shared" si="111"/>
        <v>0</v>
      </c>
      <c r="E858" s="10"/>
      <c r="F858" s="10"/>
      <c r="G858" s="10"/>
      <c r="H858" s="10"/>
      <c r="I858" s="10"/>
      <c r="J858" s="10"/>
      <c r="K858" s="10"/>
      <c r="L858" s="15"/>
      <c r="M858" s="10"/>
      <c r="N858" s="10"/>
      <c r="O858" s="10"/>
      <c r="P858" s="12" t="e">
        <f>L858-#REF!</f>
        <v>#REF!</v>
      </c>
    </row>
    <row r="859" spans="1:16" ht="36">
      <c r="A859" s="266"/>
      <c r="B859" s="266"/>
      <c r="C859" s="9" t="s">
        <v>10</v>
      </c>
      <c r="D859" s="10">
        <f t="shared" si="111"/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5">
        <v>0</v>
      </c>
      <c r="M859" s="10">
        <v>0</v>
      </c>
      <c r="N859" s="10">
        <v>0</v>
      </c>
      <c r="O859" s="10">
        <v>0</v>
      </c>
      <c r="P859" s="12" t="e">
        <f>L859-#REF!</f>
        <v>#REF!</v>
      </c>
    </row>
    <row r="860" spans="1:16" hidden="1">
      <c r="A860" s="9"/>
      <c r="B860" s="9"/>
      <c r="C860" s="9"/>
      <c r="D860" s="10">
        <f t="shared" si="111"/>
        <v>0</v>
      </c>
      <c r="E860" s="10"/>
      <c r="F860" s="10"/>
      <c r="G860" s="10"/>
      <c r="H860" s="10"/>
      <c r="I860" s="10"/>
      <c r="J860" s="10"/>
      <c r="K860" s="10"/>
      <c r="L860" s="15"/>
      <c r="M860" s="10"/>
      <c r="N860" s="10"/>
      <c r="O860" s="10"/>
      <c r="P860" s="12" t="e">
        <f>L860-#REF!</f>
        <v>#REF!</v>
      </c>
    </row>
    <row r="861" spans="1:16">
      <c r="A861" s="266" t="s">
        <v>127</v>
      </c>
      <c r="B861" s="266" t="s">
        <v>13</v>
      </c>
      <c r="C861" s="9" t="s">
        <v>6</v>
      </c>
      <c r="D861" s="10">
        <f t="shared" si="111"/>
        <v>2514.5</v>
      </c>
      <c r="E861" s="10">
        <v>0</v>
      </c>
      <c r="F861" s="10">
        <v>286.3</v>
      </c>
      <c r="G861" s="10">
        <v>77.2</v>
      </c>
      <c r="H861" s="10">
        <v>200</v>
      </c>
      <c r="I861" s="10">
        <v>280</v>
      </c>
      <c r="J861" s="10">
        <v>175</v>
      </c>
      <c r="K861" s="10">
        <v>96</v>
      </c>
      <c r="L861" s="15">
        <v>350</v>
      </c>
      <c r="M861" s="10">
        <v>350</v>
      </c>
      <c r="N861" s="10">
        <v>350</v>
      </c>
      <c r="O861" s="10">
        <v>350</v>
      </c>
      <c r="P861" s="12" t="e">
        <f>L861-#REF!</f>
        <v>#REF!</v>
      </c>
    </row>
    <row r="862" spans="1:16">
      <c r="A862" s="266"/>
      <c r="B862" s="266"/>
      <c r="C862" s="9" t="s">
        <v>7</v>
      </c>
      <c r="D862" s="10">
        <f t="shared" si="111"/>
        <v>2514.5</v>
      </c>
      <c r="E862" s="10">
        <v>0</v>
      </c>
      <c r="F862" s="10">
        <v>286.3</v>
      </c>
      <c r="G862" s="10">
        <v>77.2</v>
      </c>
      <c r="H862" s="10">
        <v>200</v>
      </c>
      <c r="I862" s="10">
        <v>280</v>
      </c>
      <c r="J862" s="10">
        <v>175</v>
      </c>
      <c r="K862" s="10">
        <v>96</v>
      </c>
      <c r="L862" s="15">
        <v>350</v>
      </c>
      <c r="M862" s="10">
        <v>350</v>
      </c>
      <c r="N862" s="10">
        <v>350</v>
      </c>
      <c r="O862" s="10">
        <v>350</v>
      </c>
      <c r="P862" s="12" t="e">
        <f>L862-#REF!</f>
        <v>#REF!</v>
      </c>
    </row>
    <row r="863" spans="1:16" ht="24">
      <c r="A863" s="266"/>
      <c r="B863" s="266"/>
      <c r="C863" s="9" t="s">
        <v>8</v>
      </c>
      <c r="D863" s="10">
        <f t="shared" si="111"/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5">
        <v>0</v>
      </c>
      <c r="M863" s="10">
        <v>0</v>
      </c>
      <c r="N863" s="10">
        <v>0</v>
      </c>
      <c r="O863" s="10">
        <v>0</v>
      </c>
      <c r="P863" s="12" t="e">
        <f>L863-#REF!</f>
        <v>#REF!</v>
      </c>
    </row>
    <row r="864" spans="1:16">
      <c r="A864" s="266"/>
      <c r="B864" s="266"/>
      <c r="C864" s="9"/>
      <c r="D864" s="10">
        <f t="shared" si="111"/>
        <v>0</v>
      </c>
      <c r="E864" s="10"/>
      <c r="F864" s="10"/>
      <c r="G864" s="10"/>
      <c r="H864" s="10"/>
      <c r="I864" s="10"/>
      <c r="J864" s="10"/>
      <c r="K864" s="10"/>
      <c r="L864" s="15"/>
      <c r="M864" s="10"/>
      <c r="N864" s="10"/>
      <c r="O864" s="10"/>
      <c r="P864" s="12" t="e">
        <f>L864-#REF!</f>
        <v>#REF!</v>
      </c>
    </row>
    <row r="865" spans="1:16" ht="36">
      <c r="A865" s="266"/>
      <c r="B865" s="266"/>
      <c r="C865" s="9" t="s">
        <v>10</v>
      </c>
      <c r="D865" s="10">
        <f t="shared" si="111"/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5">
        <v>0</v>
      </c>
      <c r="M865" s="10">
        <v>0</v>
      </c>
      <c r="N865" s="10">
        <v>0</v>
      </c>
      <c r="O865" s="10">
        <v>0</v>
      </c>
      <c r="P865" s="12" t="e">
        <f>L865-#REF!</f>
        <v>#REF!</v>
      </c>
    </row>
    <row r="866" spans="1:16" hidden="1">
      <c r="A866" s="9"/>
      <c r="B866" s="9"/>
      <c r="C866" s="9"/>
      <c r="D866" s="10">
        <f t="shared" si="111"/>
        <v>0</v>
      </c>
      <c r="E866" s="10"/>
      <c r="F866" s="10"/>
      <c r="G866" s="10"/>
      <c r="H866" s="10"/>
      <c r="I866" s="10"/>
      <c r="J866" s="10"/>
      <c r="K866" s="10"/>
      <c r="L866" s="15"/>
      <c r="M866" s="10"/>
      <c r="N866" s="10"/>
      <c r="O866" s="10"/>
      <c r="P866" s="12" t="e">
        <f>L866-#REF!</f>
        <v>#REF!</v>
      </c>
    </row>
    <row r="867" spans="1:16">
      <c r="A867" s="266" t="s">
        <v>128</v>
      </c>
      <c r="B867" s="266" t="s">
        <v>13</v>
      </c>
      <c r="C867" s="9" t="s">
        <v>6</v>
      </c>
      <c r="D867" s="10">
        <f t="shared" si="111"/>
        <v>57189.700000000004</v>
      </c>
      <c r="E867" s="10">
        <f>SUM(E868:E871)</f>
        <v>7329</v>
      </c>
      <c r="F867" s="10">
        <f t="shared" ref="F867:O867" si="113">SUM(F868:F871)</f>
        <v>6423</v>
      </c>
      <c r="G867" s="10">
        <f t="shared" si="113"/>
        <v>6407.7</v>
      </c>
      <c r="H867" s="10">
        <f t="shared" si="113"/>
        <v>5955.3</v>
      </c>
      <c r="I867" s="10">
        <f t="shared" si="113"/>
        <v>6180</v>
      </c>
      <c r="J867" s="10">
        <f t="shared" si="113"/>
        <v>6035.3</v>
      </c>
      <c r="K867" s="10">
        <f t="shared" si="113"/>
        <v>6510</v>
      </c>
      <c r="L867" s="15">
        <f>SUM(L868:L871)</f>
        <v>2930</v>
      </c>
      <c r="M867" s="10">
        <f t="shared" si="113"/>
        <v>3170</v>
      </c>
      <c r="N867" s="10">
        <f t="shared" si="113"/>
        <v>3319.4</v>
      </c>
      <c r="O867" s="10">
        <f t="shared" si="113"/>
        <v>2930</v>
      </c>
      <c r="P867" s="12" t="e">
        <f>L867-#REF!</f>
        <v>#REF!</v>
      </c>
    </row>
    <row r="868" spans="1:16">
      <c r="A868" s="266"/>
      <c r="B868" s="266"/>
      <c r="C868" s="9" t="s">
        <v>7</v>
      </c>
      <c r="D868" s="10">
        <f t="shared" si="111"/>
        <v>32039.7</v>
      </c>
      <c r="E868" s="10">
        <v>3679</v>
      </c>
      <c r="F868" s="10">
        <v>2773</v>
      </c>
      <c r="G868" s="10">
        <v>2807.7</v>
      </c>
      <c r="H868" s="10">
        <v>2355.3000000000002</v>
      </c>
      <c r="I868" s="10">
        <v>2730</v>
      </c>
      <c r="J868" s="10">
        <v>2435.3000000000002</v>
      </c>
      <c r="K868" s="10">
        <v>2910</v>
      </c>
      <c r="L868" s="15">
        <v>2930</v>
      </c>
      <c r="M868" s="10">
        <v>3170</v>
      </c>
      <c r="N868" s="10">
        <v>3319.4</v>
      </c>
      <c r="O868" s="10">
        <v>2930</v>
      </c>
      <c r="P868" s="12" t="e">
        <f>L868-#REF!</f>
        <v>#REF!</v>
      </c>
    </row>
    <row r="869" spans="1:16" ht="24">
      <c r="A869" s="266"/>
      <c r="B869" s="266"/>
      <c r="C869" s="9" t="s">
        <v>8</v>
      </c>
      <c r="D869" s="10">
        <f t="shared" si="111"/>
        <v>25150</v>
      </c>
      <c r="E869" s="10">
        <v>3650</v>
      </c>
      <c r="F869" s="10">
        <v>3650</v>
      </c>
      <c r="G869" s="10">
        <v>3600</v>
      </c>
      <c r="H869" s="10">
        <v>3600</v>
      </c>
      <c r="I869" s="10">
        <v>3450</v>
      </c>
      <c r="J869" s="10">
        <v>3600</v>
      </c>
      <c r="K869" s="10">
        <v>3600</v>
      </c>
      <c r="L869" s="15"/>
      <c r="M869" s="10"/>
      <c r="N869" s="10"/>
      <c r="O869" s="10">
        <v>0</v>
      </c>
      <c r="P869" s="12" t="e">
        <f>L869-#REF!</f>
        <v>#REF!</v>
      </c>
    </row>
    <row r="870" spans="1:16">
      <c r="A870" s="266"/>
      <c r="B870" s="266"/>
      <c r="C870" s="9"/>
      <c r="D870" s="10">
        <f t="shared" si="111"/>
        <v>0</v>
      </c>
      <c r="E870" s="10"/>
      <c r="F870" s="10"/>
      <c r="G870" s="10"/>
      <c r="H870" s="10"/>
      <c r="I870" s="10"/>
      <c r="J870" s="10"/>
      <c r="K870" s="10"/>
      <c r="L870" s="15"/>
      <c r="M870" s="10"/>
      <c r="N870" s="10"/>
      <c r="O870" s="10"/>
      <c r="P870" s="12" t="e">
        <f>L870-#REF!</f>
        <v>#REF!</v>
      </c>
    </row>
    <row r="871" spans="1:16" ht="36">
      <c r="A871" s="266"/>
      <c r="B871" s="266"/>
      <c r="C871" s="9" t="s">
        <v>10</v>
      </c>
      <c r="D871" s="10">
        <f t="shared" si="111"/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5">
        <v>0</v>
      </c>
      <c r="M871" s="10">
        <v>0</v>
      </c>
      <c r="N871" s="10">
        <v>0</v>
      </c>
      <c r="O871" s="10">
        <v>0</v>
      </c>
      <c r="P871" s="12" t="e">
        <f>L871-#REF!</f>
        <v>#REF!</v>
      </c>
    </row>
    <row r="872" spans="1:16" hidden="1">
      <c r="A872" s="9"/>
      <c r="B872" s="9"/>
      <c r="C872" s="9"/>
      <c r="D872" s="10">
        <f t="shared" si="111"/>
        <v>0</v>
      </c>
      <c r="E872" s="10"/>
      <c r="F872" s="10"/>
      <c r="G872" s="10"/>
      <c r="H872" s="10"/>
      <c r="I872" s="10"/>
      <c r="J872" s="10"/>
      <c r="K872" s="10"/>
      <c r="L872" s="15"/>
      <c r="M872" s="10"/>
      <c r="N872" s="10"/>
      <c r="O872" s="10"/>
      <c r="P872" s="12" t="e">
        <f>L872-#REF!</f>
        <v>#REF!</v>
      </c>
    </row>
    <row r="873" spans="1:16" ht="36" customHeight="1">
      <c r="A873" s="275" t="s">
        <v>129</v>
      </c>
      <c r="B873" s="275" t="s">
        <v>13</v>
      </c>
      <c r="C873" s="9" t="s">
        <v>6</v>
      </c>
      <c r="D873" s="10">
        <f t="shared" si="111"/>
        <v>13842.900000000001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200</v>
      </c>
      <c r="K873" s="10">
        <v>800</v>
      </c>
      <c r="L873" s="15">
        <f>L880+L886+L892+L898+L904+L910+L916+L922</f>
        <v>4014.3</v>
      </c>
      <c r="M873" s="10">
        <f t="shared" ref="L873:O878" si="114">M880+M886+M892+M898+M904+M910+M916+M922</f>
        <v>4014.3</v>
      </c>
      <c r="N873" s="10">
        <f t="shared" si="114"/>
        <v>4014.3</v>
      </c>
      <c r="O873" s="10">
        <f t="shared" si="114"/>
        <v>800</v>
      </c>
      <c r="P873" s="12" t="e">
        <f>L873-#REF!</f>
        <v>#REF!</v>
      </c>
    </row>
    <row r="874" spans="1:16">
      <c r="A874" s="276"/>
      <c r="B874" s="276"/>
      <c r="C874" s="9" t="s">
        <v>7</v>
      </c>
      <c r="D874" s="10">
        <f t="shared" si="111"/>
        <v>4392.8999999999996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200</v>
      </c>
      <c r="K874" s="10">
        <v>800</v>
      </c>
      <c r="L874" s="15">
        <f t="shared" si="114"/>
        <v>864.3</v>
      </c>
      <c r="M874" s="10">
        <f t="shared" si="114"/>
        <v>864.3</v>
      </c>
      <c r="N874" s="10">
        <f t="shared" si="114"/>
        <v>864.3</v>
      </c>
      <c r="O874" s="10">
        <f t="shared" si="114"/>
        <v>800</v>
      </c>
      <c r="P874" s="12" t="e">
        <f>L874-#REF!</f>
        <v>#REF!</v>
      </c>
    </row>
    <row r="875" spans="1:16" ht="24">
      <c r="A875" s="276"/>
      <c r="B875" s="276"/>
      <c r="C875" s="9" t="s">
        <v>8</v>
      </c>
      <c r="D875" s="10">
        <f t="shared" si="111"/>
        <v>9450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5">
        <f t="shared" si="114"/>
        <v>3150</v>
      </c>
      <c r="M875" s="10">
        <f t="shared" si="114"/>
        <v>3150</v>
      </c>
      <c r="N875" s="10">
        <f t="shared" si="114"/>
        <v>3150</v>
      </c>
      <c r="O875" s="10">
        <f t="shared" si="114"/>
        <v>0</v>
      </c>
      <c r="P875" s="12" t="e">
        <f>L875-#REF!</f>
        <v>#REF!</v>
      </c>
    </row>
    <row r="876" spans="1:16" ht="24">
      <c r="A876" s="276"/>
      <c r="B876" s="276"/>
      <c r="C876" s="9" t="s">
        <v>9</v>
      </c>
      <c r="D876" s="10">
        <f t="shared" si="111"/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5">
        <f t="shared" si="114"/>
        <v>0</v>
      </c>
      <c r="M876" s="10">
        <f t="shared" si="114"/>
        <v>0</v>
      </c>
      <c r="N876" s="10">
        <f t="shared" si="114"/>
        <v>0</v>
      </c>
      <c r="O876" s="10">
        <f t="shared" si="114"/>
        <v>0</v>
      </c>
      <c r="P876" s="12" t="e">
        <f>L876-#REF!</f>
        <v>#REF!</v>
      </c>
    </row>
    <row r="877" spans="1:16" ht="36">
      <c r="A877" s="276"/>
      <c r="B877" s="276"/>
      <c r="C877" s="9" t="s">
        <v>10</v>
      </c>
      <c r="D877" s="10">
        <f t="shared" si="111"/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5">
        <f t="shared" si="114"/>
        <v>0</v>
      </c>
      <c r="M877" s="10">
        <f t="shared" si="114"/>
        <v>0</v>
      </c>
      <c r="N877" s="10">
        <f t="shared" si="114"/>
        <v>0</v>
      </c>
      <c r="O877" s="10">
        <f t="shared" si="114"/>
        <v>0</v>
      </c>
      <c r="P877" s="12" t="e">
        <f>L877-#REF!</f>
        <v>#REF!</v>
      </c>
    </row>
    <row r="878" spans="1:16" hidden="1">
      <c r="A878" s="277"/>
      <c r="B878" s="277"/>
      <c r="C878" s="9"/>
      <c r="D878" s="10">
        <f t="shared" si="111"/>
        <v>0</v>
      </c>
      <c r="E878" s="10"/>
      <c r="F878" s="10"/>
      <c r="G878" s="10"/>
      <c r="H878" s="10"/>
      <c r="I878" s="10"/>
      <c r="J878" s="10"/>
      <c r="K878" s="10"/>
      <c r="L878" s="15">
        <f t="shared" si="114"/>
        <v>0</v>
      </c>
      <c r="M878" s="10">
        <f t="shared" si="114"/>
        <v>0</v>
      </c>
      <c r="N878" s="10">
        <f t="shared" si="114"/>
        <v>0</v>
      </c>
      <c r="O878" s="10">
        <f t="shared" si="114"/>
        <v>0</v>
      </c>
      <c r="P878" s="12" t="e">
        <f>L878-#REF!</f>
        <v>#REF!</v>
      </c>
    </row>
    <row r="879" spans="1:16">
      <c r="A879" s="266" t="s">
        <v>119</v>
      </c>
      <c r="B879" s="266"/>
      <c r="C879" s="266"/>
      <c r="D879" s="266"/>
      <c r="E879" s="266"/>
      <c r="F879" s="266"/>
      <c r="G879" s="266"/>
      <c r="H879" s="266"/>
      <c r="I879" s="266"/>
      <c r="J879" s="266"/>
      <c r="K879" s="266"/>
      <c r="L879" s="266"/>
      <c r="M879" s="266"/>
      <c r="N879" s="266"/>
      <c r="O879" s="266"/>
      <c r="P879" s="12" t="e">
        <f>L879-#REF!</f>
        <v>#REF!</v>
      </c>
    </row>
    <row r="880" spans="1:16">
      <c r="A880" s="266" t="s">
        <v>130</v>
      </c>
      <c r="B880" s="266" t="s">
        <v>13</v>
      </c>
      <c r="C880" s="9" t="s">
        <v>6</v>
      </c>
      <c r="D880" s="10">
        <f t="shared" ref="D880:D943" si="115">SUM(E880:O880)</f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5">
        <v>0</v>
      </c>
      <c r="M880" s="10">
        <v>0</v>
      </c>
      <c r="N880" s="10">
        <v>0</v>
      </c>
      <c r="O880" s="10">
        <v>0</v>
      </c>
      <c r="P880" s="12" t="e">
        <f>L880-#REF!</f>
        <v>#REF!</v>
      </c>
    </row>
    <row r="881" spans="1:16">
      <c r="A881" s="266"/>
      <c r="B881" s="266"/>
      <c r="C881" s="9" t="s">
        <v>7</v>
      </c>
      <c r="D881" s="10">
        <f t="shared" si="115"/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0</v>
      </c>
      <c r="L881" s="15">
        <v>0</v>
      </c>
      <c r="M881" s="10">
        <v>0</v>
      </c>
      <c r="N881" s="10">
        <v>0</v>
      </c>
      <c r="O881" s="10">
        <v>0</v>
      </c>
      <c r="P881" s="12" t="e">
        <f>L881-#REF!</f>
        <v>#REF!</v>
      </c>
    </row>
    <row r="882" spans="1:16" ht="24">
      <c r="A882" s="266"/>
      <c r="B882" s="266"/>
      <c r="C882" s="9" t="s">
        <v>8</v>
      </c>
      <c r="D882" s="10">
        <f t="shared" si="115"/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5">
        <v>0</v>
      </c>
      <c r="M882" s="10">
        <v>0</v>
      </c>
      <c r="N882" s="10">
        <v>0</v>
      </c>
      <c r="O882" s="10">
        <v>0</v>
      </c>
      <c r="P882" s="12" t="e">
        <f>L882-#REF!</f>
        <v>#REF!</v>
      </c>
    </row>
    <row r="883" spans="1:16" ht="24">
      <c r="A883" s="266"/>
      <c r="B883" s="266"/>
      <c r="C883" s="9" t="s">
        <v>9</v>
      </c>
      <c r="D883" s="10">
        <f t="shared" si="115"/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5">
        <v>0</v>
      </c>
      <c r="M883" s="10">
        <v>0</v>
      </c>
      <c r="N883" s="10">
        <v>0</v>
      </c>
      <c r="O883" s="10">
        <v>0</v>
      </c>
      <c r="P883" s="12" t="e">
        <f>L883-#REF!</f>
        <v>#REF!</v>
      </c>
    </row>
    <row r="884" spans="1:16" ht="36">
      <c r="A884" s="266"/>
      <c r="B884" s="266"/>
      <c r="C884" s="9" t="s">
        <v>10</v>
      </c>
      <c r="D884" s="10">
        <f t="shared" si="115"/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5">
        <v>0</v>
      </c>
      <c r="M884" s="10">
        <v>0</v>
      </c>
      <c r="N884" s="10">
        <v>0</v>
      </c>
      <c r="O884" s="10">
        <v>0</v>
      </c>
      <c r="P884" s="12" t="e">
        <f>L884-#REF!</f>
        <v>#REF!</v>
      </c>
    </row>
    <row r="885" spans="1:16" hidden="1">
      <c r="A885" s="9"/>
      <c r="B885" s="9"/>
      <c r="C885" s="9"/>
      <c r="D885" s="10">
        <f t="shared" si="115"/>
        <v>0</v>
      </c>
      <c r="E885" s="10"/>
      <c r="F885" s="10"/>
      <c r="G885" s="10"/>
      <c r="H885" s="10"/>
      <c r="I885" s="10"/>
      <c r="J885" s="10"/>
      <c r="K885" s="10"/>
      <c r="L885" s="15"/>
      <c r="M885" s="10"/>
      <c r="N885" s="10"/>
      <c r="O885" s="10"/>
      <c r="P885" s="12" t="e">
        <f>L885-#REF!</f>
        <v>#REF!</v>
      </c>
    </row>
    <row r="886" spans="1:16">
      <c r="A886" s="266" t="s">
        <v>131</v>
      </c>
      <c r="B886" s="266" t="s">
        <v>21</v>
      </c>
      <c r="C886" s="9" t="s">
        <v>6</v>
      </c>
      <c r="D886" s="10">
        <f t="shared" si="115"/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5">
        <v>0</v>
      </c>
      <c r="M886" s="10">
        <v>0</v>
      </c>
      <c r="N886" s="10">
        <v>0</v>
      </c>
      <c r="O886" s="10">
        <v>0</v>
      </c>
      <c r="P886" s="12" t="e">
        <f>L886-#REF!</f>
        <v>#REF!</v>
      </c>
    </row>
    <row r="887" spans="1:16">
      <c r="A887" s="266"/>
      <c r="B887" s="266"/>
      <c r="C887" s="9" t="s">
        <v>7</v>
      </c>
      <c r="D887" s="10">
        <f t="shared" si="115"/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5">
        <v>0</v>
      </c>
      <c r="M887" s="10">
        <v>0</v>
      </c>
      <c r="N887" s="10">
        <v>0</v>
      </c>
      <c r="O887" s="10">
        <v>0</v>
      </c>
      <c r="P887" s="12" t="e">
        <f>L887-#REF!</f>
        <v>#REF!</v>
      </c>
    </row>
    <row r="888" spans="1:16" ht="24">
      <c r="A888" s="266"/>
      <c r="B888" s="266"/>
      <c r="C888" s="9" t="s">
        <v>8</v>
      </c>
      <c r="D888" s="10">
        <f t="shared" si="115"/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5">
        <v>0</v>
      </c>
      <c r="M888" s="10">
        <v>0</v>
      </c>
      <c r="N888" s="10">
        <v>0</v>
      </c>
      <c r="O888" s="10">
        <v>0</v>
      </c>
      <c r="P888" s="12" t="e">
        <f>L888-#REF!</f>
        <v>#REF!</v>
      </c>
    </row>
    <row r="889" spans="1:16" ht="24">
      <c r="A889" s="266"/>
      <c r="B889" s="266"/>
      <c r="C889" s="9" t="s">
        <v>9</v>
      </c>
      <c r="D889" s="10">
        <f t="shared" si="115"/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5">
        <v>0</v>
      </c>
      <c r="M889" s="10">
        <v>0</v>
      </c>
      <c r="N889" s="10">
        <v>0</v>
      </c>
      <c r="O889" s="10">
        <v>0</v>
      </c>
      <c r="P889" s="12" t="e">
        <f>L889-#REF!</f>
        <v>#REF!</v>
      </c>
    </row>
    <row r="890" spans="1:16" ht="36">
      <c r="A890" s="266"/>
      <c r="B890" s="266"/>
      <c r="C890" s="9" t="s">
        <v>10</v>
      </c>
      <c r="D890" s="10">
        <f t="shared" si="115"/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5">
        <v>0</v>
      </c>
      <c r="M890" s="10">
        <v>0</v>
      </c>
      <c r="N890" s="10">
        <v>0</v>
      </c>
      <c r="O890" s="10">
        <v>0</v>
      </c>
      <c r="P890" s="12" t="e">
        <f>L890-#REF!</f>
        <v>#REF!</v>
      </c>
    </row>
    <row r="891" spans="1:16" hidden="1">
      <c r="A891" s="9"/>
      <c r="B891" s="9"/>
      <c r="C891" s="9"/>
      <c r="D891" s="10">
        <f t="shared" si="115"/>
        <v>0</v>
      </c>
      <c r="E891" s="10"/>
      <c r="F891" s="10"/>
      <c r="G891" s="10"/>
      <c r="H891" s="10"/>
      <c r="I891" s="10"/>
      <c r="J891" s="10"/>
      <c r="K891" s="10"/>
      <c r="L891" s="15"/>
      <c r="M891" s="10"/>
      <c r="N891" s="10"/>
      <c r="O891" s="10"/>
      <c r="P891" s="12" t="e">
        <f>L891-#REF!</f>
        <v>#REF!</v>
      </c>
    </row>
    <row r="892" spans="1:16">
      <c r="A892" s="266" t="s">
        <v>132</v>
      </c>
      <c r="B892" s="266" t="s">
        <v>21</v>
      </c>
      <c r="C892" s="9" t="s">
        <v>6</v>
      </c>
      <c r="D892" s="10">
        <f t="shared" si="115"/>
        <v>3000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600</v>
      </c>
      <c r="L892" s="15">
        <v>600</v>
      </c>
      <c r="M892" s="10">
        <v>600</v>
      </c>
      <c r="N892" s="10">
        <v>600</v>
      </c>
      <c r="O892" s="10">
        <v>600</v>
      </c>
      <c r="P892" s="12" t="e">
        <f>L892-#REF!</f>
        <v>#REF!</v>
      </c>
    </row>
    <row r="893" spans="1:16">
      <c r="A893" s="266"/>
      <c r="B893" s="266"/>
      <c r="C893" s="9" t="s">
        <v>7</v>
      </c>
      <c r="D893" s="10">
        <f t="shared" si="115"/>
        <v>3000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600</v>
      </c>
      <c r="L893" s="15">
        <v>600</v>
      </c>
      <c r="M893" s="10">
        <v>600</v>
      </c>
      <c r="N893" s="10">
        <v>600</v>
      </c>
      <c r="O893" s="10">
        <v>600</v>
      </c>
      <c r="P893" s="12" t="e">
        <f>L893-#REF!</f>
        <v>#REF!</v>
      </c>
    </row>
    <row r="894" spans="1:16" ht="24">
      <c r="A894" s="266"/>
      <c r="B894" s="266"/>
      <c r="C894" s="9" t="s">
        <v>8</v>
      </c>
      <c r="D894" s="10">
        <f t="shared" si="115"/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5">
        <v>0</v>
      </c>
      <c r="M894" s="10">
        <v>0</v>
      </c>
      <c r="N894" s="9"/>
      <c r="O894" s="9"/>
      <c r="P894" s="12" t="e">
        <f>L894-#REF!</f>
        <v>#REF!</v>
      </c>
    </row>
    <row r="895" spans="1:16" ht="24">
      <c r="A895" s="266"/>
      <c r="B895" s="266"/>
      <c r="C895" s="9" t="s">
        <v>9</v>
      </c>
      <c r="D895" s="10">
        <f t="shared" si="115"/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5">
        <v>0</v>
      </c>
      <c r="M895" s="10">
        <v>0</v>
      </c>
      <c r="N895" s="10">
        <v>0</v>
      </c>
      <c r="O895" s="10">
        <v>0</v>
      </c>
      <c r="P895" s="12" t="e">
        <f>L895-#REF!</f>
        <v>#REF!</v>
      </c>
    </row>
    <row r="896" spans="1:16" ht="36">
      <c r="A896" s="266"/>
      <c r="B896" s="266"/>
      <c r="C896" s="9" t="s">
        <v>10</v>
      </c>
      <c r="D896" s="10">
        <f t="shared" si="115"/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5">
        <v>0</v>
      </c>
      <c r="M896" s="10">
        <v>0</v>
      </c>
      <c r="N896" s="10">
        <v>0</v>
      </c>
      <c r="O896" s="10">
        <v>0</v>
      </c>
      <c r="P896" s="12" t="e">
        <f>L896-#REF!</f>
        <v>#REF!</v>
      </c>
    </row>
    <row r="897" spans="1:16" hidden="1">
      <c r="A897" s="9"/>
      <c r="B897" s="9"/>
      <c r="C897" s="9"/>
      <c r="D897" s="10">
        <f t="shared" si="115"/>
        <v>0</v>
      </c>
      <c r="E897" s="10"/>
      <c r="F897" s="10"/>
      <c r="G897" s="10"/>
      <c r="H897" s="10"/>
      <c r="I897" s="10"/>
      <c r="J897" s="10"/>
      <c r="K897" s="10"/>
      <c r="L897" s="15"/>
      <c r="M897" s="10"/>
      <c r="N897" s="10"/>
      <c r="O897" s="10"/>
      <c r="P897" s="12" t="e">
        <f>L897-#REF!</f>
        <v>#REF!</v>
      </c>
    </row>
    <row r="898" spans="1:16">
      <c r="A898" s="266" t="s">
        <v>133</v>
      </c>
      <c r="B898" s="266" t="s">
        <v>21</v>
      </c>
      <c r="C898" s="9" t="s">
        <v>6</v>
      </c>
      <c r="D898" s="10">
        <f t="shared" si="115"/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5">
        <v>0</v>
      </c>
      <c r="M898" s="10">
        <v>0</v>
      </c>
      <c r="N898" s="10">
        <v>0</v>
      </c>
      <c r="O898" s="10">
        <v>0</v>
      </c>
      <c r="P898" s="12" t="e">
        <f>L898-#REF!</f>
        <v>#REF!</v>
      </c>
    </row>
    <row r="899" spans="1:16">
      <c r="A899" s="266"/>
      <c r="B899" s="266"/>
      <c r="C899" s="9" t="s">
        <v>7</v>
      </c>
      <c r="D899" s="10">
        <f t="shared" si="115"/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5">
        <v>0</v>
      </c>
      <c r="M899" s="10">
        <v>0</v>
      </c>
      <c r="N899" s="10">
        <v>0</v>
      </c>
      <c r="O899" s="10">
        <v>0</v>
      </c>
      <c r="P899" s="12" t="e">
        <f>L899-#REF!</f>
        <v>#REF!</v>
      </c>
    </row>
    <row r="900" spans="1:16" ht="24">
      <c r="A900" s="266"/>
      <c r="B900" s="266"/>
      <c r="C900" s="9" t="s">
        <v>8</v>
      </c>
      <c r="D900" s="10">
        <f t="shared" si="115"/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5">
        <v>0</v>
      </c>
      <c r="M900" s="10">
        <v>0</v>
      </c>
      <c r="N900" s="10">
        <v>0</v>
      </c>
      <c r="O900" s="10">
        <v>0</v>
      </c>
      <c r="P900" s="12" t="e">
        <f>L900-#REF!</f>
        <v>#REF!</v>
      </c>
    </row>
    <row r="901" spans="1:16" ht="24">
      <c r="A901" s="266"/>
      <c r="B901" s="266"/>
      <c r="C901" s="9" t="s">
        <v>9</v>
      </c>
      <c r="D901" s="10">
        <f t="shared" si="115"/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5">
        <v>0</v>
      </c>
      <c r="M901" s="10">
        <v>0</v>
      </c>
      <c r="N901" s="10">
        <v>0</v>
      </c>
      <c r="O901" s="10">
        <v>0</v>
      </c>
      <c r="P901" s="12" t="e">
        <f>L901-#REF!</f>
        <v>#REF!</v>
      </c>
    </row>
    <row r="902" spans="1:16" ht="36">
      <c r="A902" s="266"/>
      <c r="B902" s="266"/>
      <c r="C902" s="9" t="s">
        <v>10</v>
      </c>
      <c r="D902" s="10">
        <f t="shared" si="115"/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0</v>
      </c>
      <c r="L902" s="15">
        <v>0</v>
      </c>
      <c r="M902" s="10">
        <v>0</v>
      </c>
      <c r="N902" s="10">
        <v>0</v>
      </c>
      <c r="O902" s="10">
        <v>0</v>
      </c>
      <c r="P902" s="12" t="e">
        <f>L902-#REF!</f>
        <v>#REF!</v>
      </c>
    </row>
    <row r="903" spans="1:16" hidden="1">
      <c r="A903" s="9"/>
      <c r="B903" s="9"/>
      <c r="C903" s="9"/>
      <c r="D903" s="10">
        <f t="shared" si="115"/>
        <v>0</v>
      </c>
      <c r="E903" s="10"/>
      <c r="F903" s="10"/>
      <c r="G903" s="10"/>
      <c r="H903" s="10"/>
      <c r="I903" s="10"/>
      <c r="J903" s="10"/>
      <c r="K903" s="10"/>
      <c r="L903" s="15"/>
      <c r="M903" s="10"/>
      <c r="N903" s="10"/>
      <c r="O903" s="10"/>
      <c r="P903" s="12" t="e">
        <f>L903-#REF!</f>
        <v>#REF!</v>
      </c>
    </row>
    <row r="904" spans="1:16">
      <c r="A904" s="266" t="s">
        <v>134</v>
      </c>
      <c r="B904" s="266" t="s">
        <v>13</v>
      </c>
      <c r="C904" s="9" t="s">
        <v>6</v>
      </c>
      <c r="D904" s="10">
        <f t="shared" si="115"/>
        <v>200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200</v>
      </c>
      <c r="K904" s="10">
        <v>0</v>
      </c>
      <c r="L904" s="15">
        <v>0</v>
      </c>
      <c r="M904" s="10">
        <v>0</v>
      </c>
      <c r="N904" s="10">
        <v>0</v>
      </c>
      <c r="O904" s="10">
        <v>0</v>
      </c>
      <c r="P904" s="12" t="e">
        <f>L904-#REF!</f>
        <v>#REF!</v>
      </c>
    </row>
    <row r="905" spans="1:16">
      <c r="A905" s="266"/>
      <c r="B905" s="266"/>
      <c r="C905" s="9" t="s">
        <v>7</v>
      </c>
      <c r="D905" s="10">
        <f t="shared" si="115"/>
        <v>200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200</v>
      </c>
      <c r="K905" s="10">
        <v>0</v>
      </c>
      <c r="L905" s="15">
        <v>0</v>
      </c>
      <c r="M905" s="10">
        <v>0</v>
      </c>
      <c r="N905" s="10">
        <v>0</v>
      </c>
      <c r="O905" s="10">
        <v>0</v>
      </c>
      <c r="P905" s="12" t="e">
        <f>L905-#REF!</f>
        <v>#REF!</v>
      </c>
    </row>
    <row r="906" spans="1:16" ht="24">
      <c r="A906" s="266"/>
      <c r="B906" s="266"/>
      <c r="C906" s="9" t="s">
        <v>8</v>
      </c>
      <c r="D906" s="10">
        <f t="shared" si="115"/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5">
        <v>0</v>
      </c>
      <c r="M906" s="10">
        <v>0</v>
      </c>
      <c r="N906" s="10">
        <v>0</v>
      </c>
      <c r="O906" s="10">
        <v>0</v>
      </c>
      <c r="P906" s="12" t="e">
        <f>L906-#REF!</f>
        <v>#REF!</v>
      </c>
    </row>
    <row r="907" spans="1:16" ht="24">
      <c r="A907" s="266"/>
      <c r="B907" s="266"/>
      <c r="C907" s="9" t="s">
        <v>9</v>
      </c>
      <c r="D907" s="10">
        <f t="shared" si="115"/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5">
        <v>0</v>
      </c>
      <c r="M907" s="10">
        <v>0</v>
      </c>
      <c r="N907" s="10">
        <v>0</v>
      </c>
      <c r="O907" s="10">
        <v>0</v>
      </c>
      <c r="P907" s="12" t="e">
        <f>L907-#REF!</f>
        <v>#REF!</v>
      </c>
    </row>
    <row r="908" spans="1:16" ht="36">
      <c r="A908" s="266"/>
      <c r="B908" s="266"/>
      <c r="C908" s="9" t="s">
        <v>10</v>
      </c>
      <c r="D908" s="10">
        <f t="shared" si="115"/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5">
        <v>0</v>
      </c>
      <c r="M908" s="10">
        <v>0</v>
      </c>
      <c r="N908" s="10">
        <v>0</v>
      </c>
      <c r="O908" s="10">
        <v>0</v>
      </c>
      <c r="P908" s="12" t="e">
        <f>L908-#REF!</f>
        <v>#REF!</v>
      </c>
    </row>
    <row r="909" spans="1:16" hidden="1">
      <c r="A909" s="9"/>
      <c r="B909" s="9"/>
      <c r="C909" s="9"/>
      <c r="D909" s="10">
        <f t="shared" si="115"/>
        <v>0</v>
      </c>
      <c r="E909" s="10"/>
      <c r="F909" s="10"/>
      <c r="G909" s="10"/>
      <c r="H909" s="10"/>
      <c r="I909" s="10"/>
      <c r="J909" s="10"/>
      <c r="K909" s="10"/>
      <c r="L909" s="15"/>
      <c r="M909" s="10"/>
      <c r="N909" s="10"/>
      <c r="O909" s="10"/>
      <c r="P909" s="12" t="e">
        <f>L909-#REF!</f>
        <v>#REF!</v>
      </c>
    </row>
    <row r="910" spans="1:16">
      <c r="A910" s="266" t="s">
        <v>135</v>
      </c>
      <c r="B910" s="266" t="s">
        <v>13</v>
      </c>
      <c r="C910" s="9" t="s">
        <v>6</v>
      </c>
      <c r="D910" s="10">
        <f t="shared" si="115"/>
        <v>1000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200</v>
      </c>
      <c r="L910" s="15">
        <v>200</v>
      </c>
      <c r="M910" s="10">
        <v>200</v>
      </c>
      <c r="N910" s="10">
        <v>200</v>
      </c>
      <c r="O910" s="10">
        <v>200</v>
      </c>
      <c r="P910" s="12" t="e">
        <f>L910-#REF!</f>
        <v>#REF!</v>
      </c>
    </row>
    <row r="911" spans="1:16">
      <c r="A911" s="266"/>
      <c r="B911" s="266"/>
      <c r="C911" s="9" t="s">
        <v>7</v>
      </c>
      <c r="D911" s="10">
        <f t="shared" si="115"/>
        <v>1000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200</v>
      </c>
      <c r="L911" s="15">
        <v>200</v>
      </c>
      <c r="M911" s="10">
        <v>200</v>
      </c>
      <c r="N911" s="10">
        <v>200</v>
      </c>
      <c r="O911" s="10">
        <v>200</v>
      </c>
      <c r="P911" s="12" t="e">
        <f>L911-#REF!</f>
        <v>#REF!</v>
      </c>
    </row>
    <row r="912" spans="1:16" ht="24">
      <c r="A912" s="266"/>
      <c r="B912" s="266"/>
      <c r="C912" s="9" t="s">
        <v>8</v>
      </c>
      <c r="D912" s="10">
        <f t="shared" si="115"/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5">
        <v>0</v>
      </c>
      <c r="M912" s="10">
        <v>0</v>
      </c>
      <c r="N912" s="10">
        <v>0</v>
      </c>
      <c r="O912" s="10">
        <v>0</v>
      </c>
      <c r="P912" s="12" t="e">
        <f>L912-#REF!</f>
        <v>#REF!</v>
      </c>
    </row>
    <row r="913" spans="1:16" ht="24">
      <c r="A913" s="266"/>
      <c r="B913" s="266"/>
      <c r="C913" s="9" t="s">
        <v>9</v>
      </c>
      <c r="D913" s="10">
        <f t="shared" si="115"/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0</v>
      </c>
      <c r="L913" s="15">
        <v>0</v>
      </c>
      <c r="M913" s="10">
        <v>0</v>
      </c>
      <c r="N913" s="10">
        <v>0</v>
      </c>
      <c r="O913" s="10">
        <v>0</v>
      </c>
      <c r="P913" s="12" t="e">
        <f>L913-#REF!</f>
        <v>#REF!</v>
      </c>
    </row>
    <row r="914" spans="1:16" ht="36">
      <c r="A914" s="266"/>
      <c r="B914" s="266"/>
      <c r="C914" s="9" t="s">
        <v>10</v>
      </c>
      <c r="D914" s="10">
        <f t="shared" si="115"/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5">
        <v>0</v>
      </c>
      <c r="M914" s="10">
        <v>0</v>
      </c>
      <c r="N914" s="10">
        <v>0</v>
      </c>
      <c r="O914" s="10">
        <v>0</v>
      </c>
      <c r="P914" s="12" t="e">
        <f>L914-#REF!</f>
        <v>#REF!</v>
      </c>
    </row>
    <row r="915" spans="1:16" hidden="1">
      <c r="A915" s="9"/>
      <c r="B915" s="9"/>
      <c r="C915" s="9"/>
      <c r="D915" s="10">
        <f t="shared" si="115"/>
        <v>0</v>
      </c>
      <c r="E915" s="10"/>
      <c r="F915" s="10"/>
      <c r="G915" s="10"/>
      <c r="H915" s="10"/>
      <c r="I915" s="10"/>
      <c r="J915" s="10"/>
      <c r="K915" s="10"/>
      <c r="L915" s="15"/>
      <c r="M915" s="10"/>
      <c r="N915" s="10"/>
      <c r="O915" s="10"/>
      <c r="P915" s="12" t="e">
        <f>L915-#REF!</f>
        <v>#REF!</v>
      </c>
    </row>
    <row r="916" spans="1:16" ht="18.75" customHeight="1">
      <c r="A916" s="266" t="s">
        <v>136</v>
      </c>
      <c r="B916" s="266" t="s">
        <v>13</v>
      </c>
      <c r="C916" s="9" t="s">
        <v>6</v>
      </c>
      <c r="D916" s="10">
        <f t="shared" si="115"/>
        <v>7040.7000000000007</v>
      </c>
      <c r="E916" s="10">
        <f t="shared" ref="E916:O916" si="116">E917+E918+E919+E920</f>
        <v>0</v>
      </c>
      <c r="F916" s="10">
        <f t="shared" si="116"/>
        <v>0</v>
      </c>
      <c r="G916" s="10">
        <f t="shared" si="116"/>
        <v>0</v>
      </c>
      <c r="H916" s="10">
        <f t="shared" si="116"/>
        <v>0</v>
      </c>
      <c r="I916" s="10">
        <f t="shared" si="116"/>
        <v>0</v>
      </c>
      <c r="J916" s="10">
        <f t="shared" si="116"/>
        <v>0</v>
      </c>
      <c r="K916" s="10">
        <f t="shared" si="116"/>
        <v>0</v>
      </c>
      <c r="L916" s="15">
        <f t="shared" si="116"/>
        <v>2346.9</v>
      </c>
      <c r="M916" s="10">
        <f t="shared" si="116"/>
        <v>2346.9</v>
      </c>
      <c r="N916" s="10">
        <f>N917+N918+N919+N920</f>
        <v>2346.9</v>
      </c>
      <c r="O916" s="10">
        <f t="shared" si="116"/>
        <v>0</v>
      </c>
      <c r="P916" s="12" t="e">
        <f>L916-#REF!</f>
        <v>#REF!</v>
      </c>
    </row>
    <row r="917" spans="1:16">
      <c r="A917" s="266"/>
      <c r="B917" s="266"/>
      <c r="C917" s="9" t="s">
        <v>7</v>
      </c>
      <c r="D917" s="10">
        <f t="shared" si="115"/>
        <v>140.69999999999999</v>
      </c>
      <c r="E917" s="10"/>
      <c r="F917" s="10"/>
      <c r="G917" s="10"/>
      <c r="H917" s="10">
        <v>0</v>
      </c>
      <c r="I917" s="10"/>
      <c r="J917" s="10">
        <v>0</v>
      </c>
      <c r="K917" s="10">
        <v>0</v>
      </c>
      <c r="L917" s="15">
        <v>46.9</v>
      </c>
      <c r="M917" s="10">
        <v>46.9</v>
      </c>
      <c r="N917" s="10">
        <v>46.9</v>
      </c>
      <c r="O917" s="10">
        <v>0</v>
      </c>
      <c r="P917" s="12" t="e">
        <f>L917-#REF!</f>
        <v>#REF!</v>
      </c>
    </row>
    <row r="918" spans="1:16" ht="15" customHeight="1">
      <c r="A918" s="266"/>
      <c r="B918" s="266"/>
      <c r="C918" s="9" t="s">
        <v>8</v>
      </c>
      <c r="D918" s="10">
        <f t="shared" si="115"/>
        <v>6900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5">
        <v>2300</v>
      </c>
      <c r="M918" s="10">
        <v>2300</v>
      </c>
      <c r="N918" s="10">
        <v>2300</v>
      </c>
      <c r="O918" s="10">
        <v>0</v>
      </c>
      <c r="P918" s="12" t="e">
        <f>L918-#REF!</f>
        <v>#REF!</v>
      </c>
    </row>
    <row r="919" spans="1:16" ht="15" customHeight="1">
      <c r="A919" s="266"/>
      <c r="B919" s="266"/>
      <c r="C919" s="9" t="s">
        <v>9</v>
      </c>
      <c r="D919" s="10">
        <f t="shared" si="115"/>
        <v>0</v>
      </c>
      <c r="E919" s="10"/>
      <c r="F919" s="10"/>
      <c r="G919" s="10"/>
      <c r="H919" s="10"/>
      <c r="I919" s="10"/>
      <c r="J919" s="10"/>
      <c r="K919" s="10"/>
      <c r="L919" s="15"/>
      <c r="M919" s="10"/>
      <c r="N919" s="10"/>
      <c r="O919" s="10"/>
      <c r="P919" s="12" t="e">
        <f>L919-#REF!</f>
        <v>#REF!</v>
      </c>
    </row>
    <row r="920" spans="1:16" ht="15" customHeight="1">
      <c r="A920" s="266"/>
      <c r="B920" s="266"/>
      <c r="C920" s="9" t="s">
        <v>10</v>
      </c>
      <c r="D920" s="10">
        <f t="shared" si="115"/>
        <v>0</v>
      </c>
      <c r="E920" s="10"/>
      <c r="F920" s="10"/>
      <c r="G920" s="10"/>
      <c r="H920" s="10">
        <v>0</v>
      </c>
      <c r="I920" s="10"/>
      <c r="J920" s="10"/>
      <c r="K920" s="10"/>
      <c r="L920" s="15"/>
      <c r="M920" s="10"/>
      <c r="N920" s="10"/>
      <c r="O920" s="10"/>
      <c r="P920" s="12" t="e">
        <f>L920-#REF!</f>
        <v>#REF!</v>
      </c>
    </row>
    <row r="921" spans="1:16" hidden="1">
      <c r="A921" s="9"/>
      <c r="B921" s="9"/>
      <c r="C921" s="9"/>
      <c r="D921" s="10">
        <f t="shared" si="115"/>
        <v>0</v>
      </c>
      <c r="E921" s="10"/>
      <c r="F921" s="10"/>
      <c r="G921" s="10"/>
      <c r="H921" s="10"/>
      <c r="I921" s="10"/>
      <c r="J921" s="10"/>
      <c r="K921" s="10"/>
      <c r="L921" s="15"/>
      <c r="M921" s="10"/>
      <c r="N921" s="10"/>
      <c r="O921" s="10"/>
      <c r="P921" s="12" t="e">
        <f>L921-#REF!</f>
        <v>#REF!</v>
      </c>
    </row>
    <row r="922" spans="1:16" ht="18.75" customHeight="1">
      <c r="A922" s="266" t="s">
        <v>137</v>
      </c>
      <c r="B922" s="266" t="s">
        <v>13</v>
      </c>
      <c r="C922" s="9" t="s">
        <v>6</v>
      </c>
      <c r="D922" s="10">
        <f t="shared" si="115"/>
        <v>2602.1999999999998</v>
      </c>
      <c r="E922" s="10">
        <f t="shared" ref="E922:O922" si="117">E923+E924+E925+E926</f>
        <v>0</v>
      </c>
      <c r="F922" s="10">
        <f t="shared" si="117"/>
        <v>0</v>
      </c>
      <c r="G922" s="10">
        <f t="shared" si="117"/>
        <v>0</v>
      </c>
      <c r="H922" s="10">
        <f t="shared" si="117"/>
        <v>0</v>
      </c>
      <c r="I922" s="10">
        <f t="shared" si="117"/>
        <v>0</v>
      </c>
      <c r="J922" s="10">
        <f t="shared" si="117"/>
        <v>0</v>
      </c>
      <c r="K922" s="10">
        <f t="shared" si="117"/>
        <v>0</v>
      </c>
      <c r="L922" s="15">
        <f t="shared" si="117"/>
        <v>867.4</v>
      </c>
      <c r="M922" s="10">
        <f t="shared" si="117"/>
        <v>867.4</v>
      </c>
      <c r="N922" s="10">
        <f t="shared" si="117"/>
        <v>867.4</v>
      </c>
      <c r="O922" s="10">
        <f t="shared" si="117"/>
        <v>0</v>
      </c>
      <c r="P922" s="12" t="e">
        <f>L922-#REF!</f>
        <v>#REF!</v>
      </c>
    </row>
    <row r="923" spans="1:16">
      <c r="A923" s="266"/>
      <c r="B923" s="266"/>
      <c r="C923" s="9" t="s">
        <v>7</v>
      </c>
      <c r="D923" s="10">
        <f t="shared" si="115"/>
        <v>52.199999999999996</v>
      </c>
      <c r="E923" s="10"/>
      <c r="F923" s="10"/>
      <c r="G923" s="10"/>
      <c r="H923" s="10">
        <v>0</v>
      </c>
      <c r="I923" s="10"/>
      <c r="J923" s="10">
        <v>0</v>
      </c>
      <c r="K923" s="10">
        <v>0</v>
      </c>
      <c r="L923" s="15">
        <v>17.399999999999999</v>
      </c>
      <c r="M923" s="10">
        <v>17.399999999999999</v>
      </c>
      <c r="N923" s="10">
        <v>17.399999999999999</v>
      </c>
      <c r="O923" s="10">
        <v>0</v>
      </c>
      <c r="P923" s="12" t="e">
        <f>L923-#REF!</f>
        <v>#REF!</v>
      </c>
    </row>
    <row r="924" spans="1:16" ht="24">
      <c r="A924" s="266"/>
      <c r="B924" s="266"/>
      <c r="C924" s="9" t="s">
        <v>8</v>
      </c>
      <c r="D924" s="10">
        <f t="shared" si="115"/>
        <v>2550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5">
        <v>850</v>
      </c>
      <c r="M924" s="10">
        <v>850</v>
      </c>
      <c r="N924" s="10">
        <v>850</v>
      </c>
      <c r="O924" s="10">
        <v>0</v>
      </c>
      <c r="P924" s="12" t="e">
        <f>L924-#REF!</f>
        <v>#REF!</v>
      </c>
    </row>
    <row r="925" spans="1:16" ht="24">
      <c r="A925" s="266"/>
      <c r="B925" s="266"/>
      <c r="C925" s="9" t="s">
        <v>9</v>
      </c>
      <c r="D925" s="10">
        <f t="shared" si="115"/>
        <v>0</v>
      </c>
      <c r="E925" s="10"/>
      <c r="F925" s="10"/>
      <c r="G925" s="10"/>
      <c r="H925" s="10"/>
      <c r="I925" s="10"/>
      <c r="J925" s="10"/>
      <c r="K925" s="10"/>
      <c r="L925" s="15"/>
      <c r="M925" s="10"/>
      <c r="N925" s="10"/>
      <c r="O925" s="10"/>
      <c r="P925" s="12" t="e">
        <f>L925-#REF!</f>
        <v>#REF!</v>
      </c>
    </row>
    <row r="926" spans="1:16" ht="36">
      <c r="A926" s="266"/>
      <c r="B926" s="266"/>
      <c r="C926" s="9" t="s">
        <v>10</v>
      </c>
      <c r="D926" s="10">
        <f t="shared" si="115"/>
        <v>0</v>
      </c>
      <c r="E926" s="10"/>
      <c r="F926" s="10"/>
      <c r="G926" s="10"/>
      <c r="H926" s="10">
        <v>0</v>
      </c>
      <c r="I926" s="10"/>
      <c r="J926" s="10"/>
      <c r="K926" s="10"/>
      <c r="L926" s="15"/>
      <c r="M926" s="10"/>
      <c r="N926" s="10"/>
      <c r="O926" s="10"/>
      <c r="P926" s="12" t="e">
        <f>L926-#REF!</f>
        <v>#REF!</v>
      </c>
    </row>
    <row r="927" spans="1:16" hidden="1">
      <c r="A927" s="9"/>
      <c r="B927" s="9"/>
      <c r="C927" s="9"/>
      <c r="D927" s="10">
        <f t="shared" si="115"/>
        <v>0</v>
      </c>
      <c r="E927" s="10"/>
      <c r="F927" s="10"/>
      <c r="G927" s="10"/>
      <c r="H927" s="10"/>
      <c r="I927" s="10"/>
      <c r="J927" s="10"/>
      <c r="K927" s="10"/>
      <c r="L927" s="15"/>
      <c r="M927" s="10"/>
      <c r="N927" s="10"/>
      <c r="O927" s="10"/>
      <c r="P927" s="12" t="e">
        <f>L927-#REF!</f>
        <v>#REF!</v>
      </c>
    </row>
    <row r="928" spans="1:16">
      <c r="A928" s="268" t="s">
        <v>138</v>
      </c>
      <c r="B928" s="266" t="s">
        <v>13</v>
      </c>
      <c r="C928" s="9" t="s">
        <v>6</v>
      </c>
      <c r="D928" s="10">
        <f t="shared" si="115"/>
        <v>96247.200000000012</v>
      </c>
      <c r="E928" s="10">
        <v>7318</v>
      </c>
      <c r="F928" s="10">
        <v>10202.700000000001</v>
      </c>
      <c r="G928" s="10">
        <v>8947.7999999999993</v>
      </c>
      <c r="H928" s="10">
        <v>8700</v>
      </c>
      <c r="I928" s="10">
        <v>8510.2999999999993</v>
      </c>
      <c r="J928" s="10">
        <v>10000</v>
      </c>
      <c r="K928" s="10">
        <v>2568.4</v>
      </c>
      <c r="L928" s="15">
        <v>10000</v>
      </c>
      <c r="M928" s="10">
        <v>10000</v>
      </c>
      <c r="N928" s="10">
        <v>10000</v>
      </c>
      <c r="O928" s="10">
        <v>10000</v>
      </c>
      <c r="P928" s="12" t="e">
        <f>L928-#REF!</f>
        <v>#REF!</v>
      </c>
    </row>
    <row r="929" spans="1:16">
      <c r="A929" s="268"/>
      <c r="B929" s="266"/>
      <c r="C929" s="9" t="s">
        <v>7</v>
      </c>
      <c r="D929" s="10">
        <f t="shared" si="115"/>
        <v>96247.200000000012</v>
      </c>
      <c r="E929" s="10">
        <v>7318</v>
      </c>
      <c r="F929" s="10">
        <v>10202.700000000001</v>
      </c>
      <c r="G929" s="10">
        <v>8947.7999999999993</v>
      </c>
      <c r="H929" s="10">
        <v>8700</v>
      </c>
      <c r="I929" s="10">
        <v>8510.2999999999993</v>
      </c>
      <c r="J929" s="10">
        <v>10000</v>
      </c>
      <c r="K929" s="10">
        <v>2568.4</v>
      </c>
      <c r="L929" s="15">
        <v>10000</v>
      </c>
      <c r="M929" s="10">
        <v>10000</v>
      </c>
      <c r="N929" s="10">
        <v>10000</v>
      </c>
      <c r="O929" s="10">
        <v>10000</v>
      </c>
      <c r="P929" s="12" t="e">
        <f>L929-#REF!</f>
        <v>#REF!</v>
      </c>
    </row>
    <row r="930" spans="1:16" ht="24">
      <c r="A930" s="268"/>
      <c r="B930" s="266"/>
      <c r="C930" s="9" t="s">
        <v>8</v>
      </c>
      <c r="D930" s="10">
        <f t="shared" si="115"/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5">
        <v>0</v>
      </c>
      <c r="M930" s="10">
        <v>0</v>
      </c>
      <c r="N930" s="10">
        <v>0</v>
      </c>
      <c r="O930" s="10">
        <v>0</v>
      </c>
      <c r="P930" s="12" t="e">
        <f>L930-#REF!</f>
        <v>#REF!</v>
      </c>
    </row>
    <row r="931" spans="1:16" ht="24">
      <c r="A931" s="268"/>
      <c r="B931" s="266"/>
      <c r="C931" s="9" t="s">
        <v>9</v>
      </c>
      <c r="D931" s="10">
        <f t="shared" si="115"/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5">
        <v>0</v>
      </c>
      <c r="M931" s="10">
        <v>0</v>
      </c>
      <c r="N931" s="10">
        <v>0</v>
      </c>
      <c r="O931" s="10">
        <v>0</v>
      </c>
      <c r="P931" s="12" t="e">
        <f>L931-#REF!</f>
        <v>#REF!</v>
      </c>
    </row>
    <row r="932" spans="1:16" ht="36">
      <c r="A932" s="268"/>
      <c r="B932" s="266"/>
      <c r="C932" s="9" t="s">
        <v>10</v>
      </c>
      <c r="D932" s="10">
        <f t="shared" si="115"/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5">
        <v>0</v>
      </c>
      <c r="M932" s="10">
        <v>0</v>
      </c>
      <c r="N932" s="10">
        <v>0</v>
      </c>
      <c r="O932" s="10">
        <v>0</v>
      </c>
      <c r="P932" s="12" t="e">
        <f>L932-#REF!</f>
        <v>#REF!</v>
      </c>
    </row>
    <row r="933" spans="1:16">
      <c r="A933" s="11"/>
      <c r="B933" s="9"/>
      <c r="C933" s="9"/>
      <c r="D933" s="10">
        <f t="shared" si="115"/>
        <v>0</v>
      </c>
      <c r="E933" s="10"/>
      <c r="F933" s="10"/>
      <c r="G933" s="10"/>
      <c r="H933" s="10"/>
      <c r="I933" s="10"/>
      <c r="J933" s="10"/>
      <c r="K933" s="10"/>
      <c r="L933" s="15"/>
      <c r="M933" s="10"/>
      <c r="N933" s="10"/>
      <c r="O933" s="10"/>
      <c r="P933" s="12" t="e">
        <f>L933-#REF!</f>
        <v>#REF!</v>
      </c>
    </row>
    <row r="934" spans="1:16">
      <c r="A934" s="266" t="s">
        <v>139</v>
      </c>
      <c r="B934" s="266" t="s">
        <v>13</v>
      </c>
      <c r="C934" s="9" t="s">
        <v>6</v>
      </c>
      <c r="D934" s="10">
        <f t="shared" si="115"/>
        <v>96247.200000000012</v>
      </c>
      <c r="E934" s="10">
        <v>7318</v>
      </c>
      <c r="F934" s="10">
        <v>10202.700000000001</v>
      </c>
      <c r="G934" s="10">
        <v>8947.7999999999993</v>
      </c>
      <c r="H934" s="10">
        <v>8700</v>
      </c>
      <c r="I934" s="10">
        <v>8510.2999999999993</v>
      </c>
      <c r="J934" s="10">
        <v>10000</v>
      </c>
      <c r="K934" s="10">
        <v>2568.4</v>
      </c>
      <c r="L934" s="15">
        <v>10000</v>
      </c>
      <c r="M934" s="10">
        <v>10000</v>
      </c>
      <c r="N934" s="10">
        <v>10000</v>
      </c>
      <c r="O934" s="10">
        <v>10000</v>
      </c>
      <c r="P934" s="12" t="e">
        <f>L934-#REF!</f>
        <v>#REF!</v>
      </c>
    </row>
    <row r="935" spans="1:16">
      <c r="A935" s="266"/>
      <c r="B935" s="266"/>
      <c r="C935" s="9" t="s">
        <v>7</v>
      </c>
      <c r="D935" s="10">
        <f t="shared" si="115"/>
        <v>96247.200000000012</v>
      </c>
      <c r="E935" s="10">
        <v>7318</v>
      </c>
      <c r="F935" s="10">
        <v>10202.700000000001</v>
      </c>
      <c r="G935" s="10">
        <v>8947.7999999999993</v>
      </c>
      <c r="H935" s="10">
        <v>8700</v>
      </c>
      <c r="I935" s="10">
        <v>8510.2999999999993</v>
      </c>
      <c r="J935" s="10">
        <v>10000</v>
      </c>
      <c r="K935" s="10">
        <v>2568.4</v>
      </c>
      <c r="L935" s="15">
        <v>10000</v>
      </c>
      <c r="M935" s="10">
        <v>10000</v>
      </c>
      <c r="N935" s="10">
        <v>10000</v>
      </c>
      <c r="O935" s="10">
        <v>10000</v>
      </c>
      <c r="P935" s="12" t="e">
        <f>L935-#REF!</f>
        <v>#REF!</v>
      </c>
    </row>
    <row r="936" spans="1:16" ht="24">
      <c r="A936" s="266"/>
      <c r="B936" s="266"/>
      <c r="C936" s="9" t="s">
        <v>8</v>
      </c>
      <c r="D936" s="10">
        <f t="shared" si="115"/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5">
        <v>0</v>
      </c>
      <c r="M936" s="10">
        <v>0</v>
      </c>
      <c r="N936" s="10">
        <v>0</v>
      </c>
      <c r="O936" s="10">
        <v>0</v>
      </c>
      <c r="P936" s="12" t="e">
        <f>L936-#REF!</f>
        <v>#REF!</v>
      </c>
    </row>
    <row r="937" spans="1:16" ht="24">
      <c r="A937" s="266"/>
      <c r="B937" s="266"/>
      <c r="C937" s="9" t="s">
        <v>9</v>
      </c>
      <c r="D937" s="10">
        <f t="shared" si="115"/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5">
        <v>0</v>
      </c>
      <c r="M937" s="10">
        <v>0</v>
      </c>
      <c r="N937" s="10">
        <v>0</v>
      </c>
      <c r="O937" s="10">
        <v>0</v>
      </c>
      <c r="P937" s="12" t="e">
        <f>L937-#REF!</f>
        <v>#REF!</v>
      </c>
    </row>
    <row r="938" spans="1:16" ht="36">
      <c r="A938" s="266"/>
      <c r="B938" s="266"/>
      <c r="C938" s="9" t="s">
        <v>10</v>
      </c>
      <c r="D938" s="10">
        <f t="shared" si="115"/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5">
        <v>0</v>
      </c>
      <c r="M938" s="10">
        <v>0</v>
      </c>
      <c r="N938" s="10">
        <v>0</v>
      </c>
      <c r="O938" s="10">
        <v>0</v>
      </c>
      <c r="P938" s="12" t="e">
        <f>L938-#REF!</f>
        <v>#REF!</v>
      </c>
    </row>
    <row r="939" spans="1:16">
      <c r="A939" s="9"/>
      <c r="B939" s="9"/>
      <c r="C939" s="9"/>
      <c r="D939" s="10">
        <f t="shared" si="115"/>
        <v>0</v>
      </c>
      <c r="E939" s="10"/>
      <c r="F939" s="10"/>
      <c r="G939" s="10"/>
      <c r="H939" s="10"/>
      <c r="I939" s="10"/>
      <c r="J939" s="10"/>
      <c r="K939" s="10"/>
      <c r="L939" s="15"/>
      <c r="M939" s="10"/>
      <c r="N939" s="10"/>
      <c r="O939" s="10"/>
      <c r="P939" s="12" t="e">
        <f>L939-#REF!</f>
        <v>#REF!</v>
      </c>
    </row>
    <row r="940" spans="1:16">
      <c r="A940" s="268" t="s">
        <v>140</v>
      </c>
      <c r="B940" s="266"/>
      <c r="C940" s="9" t="s">
        <v>6</v>
      </c>
      <c r="D940" s="10">
        <f t="shared" si="115"/>
        <v>25979.600000000002</v>
      </c>
      <c r="E940" s="10">
        <f>SUM(E941:E944)</f>
        <v>819.4</v>
      </c>
      <c r="F940" s="10">
        <f t="shared" ref="F940:O940" si="118">SUM(F941:F944)</f>
        <v>715.6</v>
      </c>
      <c r="G940" s="10">
        <f t="shared" si="118"/>
        <v>837.5</v>
      </c>
      <c r="H940" s="10">
        <f t="shared" si="118"/>
        <v>11315.9</v>
      </c>
      <c r="I940" s="10">
        <f t="shared" si="118"/>
        <v>5225.5</v>
      </c>
      <c r="J940" s="10">
        <f t="shared" si="118"/>
        <v>2679.5</v>
      </c>
      <c r="K940" s="10">
        <f t="shared" si="118"/>
        <v>2458.9</v>
      </c>
      <c r="L940" s="15">
        <f t="shared" si="118"/>
        <v>1927.3</v>
      </c>
      <c r="M940" s="10">
        <f t="shared" si="118"/>
        <v>0</v>
      </c>
      <c r="N940" s="10">
        <f t="shared" si="118"/>
        <v>0</v>
      </c>
      <c r="O940" s="10">
        <f t="shared" si="118"/>
        <v>0</v>
      </c>
      <c r="P940" s="12" t="e">
        <f>L940-#REF!</f>
        <v>#REF!</v>
      </c>
    </row>
    <row r="941" spans="1:16">
      <c r="A941" s="268"/>
      <c r="B941" s="266"/>
      <c r="C941" s="9" t="s">
        <v>7</v>
      </c>
      <c r="D941" s="10">
        <f t="shared" si="115"/>
        <v>5897.8000000000011</v>
      </c>
      <c r="E941" s="10">
        <v>300</v>
      </c>
      <c r="F941" s="10">
        <v>52.8</v>
      </c>
      <c r="G941" s="10">
        <v>140</v>
      </c>
      <c r="H941" s="10">
        <v>1810.6</v>
      </c>
      <c r="I941" s="10">
        <v>2799.8</v>
      </c>
      <c r="J941" s="10">
        <v>312.10000000000002</v>
      </c>
      <c r="K941" s="10">
        <v>270.5</v>
      </c>
      <c r="L941" s="15">
        <v>212</v>
      </c>
      <c r="M941" s="10">
        <v>0</v>
      </c>
      <c r="N941" s="10">
        <v>0</v>
      </c>
      <c r="O941" s="10">
        <v>0</v>
      </c>
      <c r="P941" s="12" t="e">
        <f>L941-#REF!</f>
        <v>#REF!</v>
      </c>
    </row>
    <row r="942" spans="1:16" ht="24">
      <c r="A942" s="268"/>
      <c r="B942" s="266"/>
      <c r="C942" s="9" t="s">
        <v>8</v>
      </c>
      <c r="D942" s="10">
        <f t="shared" si="115"/>
        <v>18521.8</v>
      </c>
      <c r="E942" s="10">
        <v>179.4</v>
      </c>
      <c r="F942" s="10">
        <v>59.8</v>
      </c>
      <c r="G942" s="10">
        <v>80.5</v>
      </c>
      <c r="H942" s="10">
        <v>9505.2999999999993</v>
      </c>
      <c r="I942" s="10">
        <v>2425.6999999999998</v>
      </c>
      <c r="J942" s="10">
        <v>2367.4</v>
      </c>
      <c r="K942" s="10">
        <v>2188.4</v>
      </c>
      <c r="L942" s="15">
        <v>1715.3</v>
      </c>
      <c r="M942" s="10">
        <v>0</v>
      </c>
      <c r="N942" s="10">
        <v>0</v>
      </c>
      <c r="O942" s="10">
        <v>0</v>
      </c>
      <c r="P942" s="12" t="e">
        <f>L942-#REF!</f>
        <v>#REF!</v>
      </c>
    </row>
    <row r="943" spans="1:16" ht="24">
      <c r="A943" s="268"/>
      <c r="B943" s="266"/>
      <c r="C943" s="9" t="s">
        <v>9</v>
      </c>
      <c r="D943" s="10">
        <f t="shared" si="115"/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5">
        <v>0</v>
      </c>
      <c r="M943" s="10">
        <v>0</v>
      </c>
      <c r="N943" s="10">
        <v>0</v>
      </c>
      <c r="O943" s="10">
        <v>0</v>
      </c>
      <c r="P943" s="12" t="e">
        <f>L943-#REF!</f>
        <v>#REF!</v>
      </c>
    </row>
    <row r="944" spans="1:16" ht="36">
      <c r="A944" s="268"/>
      <c r="B944" s="266"/>
      <c r="C944" s="9" t="s">
        <v>10</v>
      </c>
      <c r="D944" s="10">
        <f t="shared" ref="D944:D1007" si="119">SUM(E944:O944)</f>
        <v>1560</v>
      </c>
      <c r="E944" s="10">
        <v>340</v>
      </c>
      <c r="F944" s="10">
        <v>603</v>
      </c>
      <c r="G944" s="10">
        <v>617</v>
      </c>
      <c r="H944" s="10">
        <v>0</v>
      </c>
      <c r="I944" s="10">
        <v>0</v>
      </c>
      <c r="J944" s="10">
        <v>0</v>
      </c>
      <c r="K944" s="10">
        <v>0</v>
      </c>
      <c r="L944" s="15">
        <v>0</v>
      </c>
      <c r="M944" s="10">
        <v>0</v>
      </c>
      <c r="N944" s="10">
        <v>0</v>
      </c>
      <c r="O944" s="10">
        <v>0</v>
      </c>
      <c r="P944" s="12" t="e">
        <f>L944-#REF!</f>
        <v>#REF!</v>
      </c>
    </row>
    <row r="945" spans="1:16">
      <c r="A945" s="11"/>
      <c r="B945" s="9"/>
      <c r="C945" s="9"/>
      <c r="D945" s="10">
        <f t="shared" si="119"/>
        <v>0</v>
      </c>
      <c r="E945" s="10"/>
      <c r="F945" s="10"/>
      <c r="G945" s="10"/>
      <c r="H945" s="10"/>
      <c r="I945" s="10"/>
      <c r="J945" s="10"/>
      <c r="K945" s="10"/>
      <c r="L945" s="15"/>
      <c r="M945" s="10"/>
      <c r="N945" s="10"/>
      <c r="O945" s="10"/>
      <c r="P945" s="12" t="e">
        <f>L945-#REF!</f>
        <v>#REF!</v>
      </c>
    </row>
    <row r="946" spans="1:16">
      <c r="A946" s="266" t="s">
        <v>141</v>
      </c>
      <c r="B946" s="266" t="s">
        <v>142</v>
      </c>
      <c r="C946" s="9" t="s">
        <v>6</v>
      </c>
      <c r="D946" s="10">
        <f t="shared" si="119"/>
        <v>2873.3</v>
      </c>
      <c r="E946" s="10">
        <f>SUM(E947:E950)</f>
        <v>60</v>
      </c>
      <c r="F946" s="10">
        <f t="shared" ref="F946:O946" si="120">SUM(F947:F950)</f>
        <v>0</v>
      </c>
      <c r="G946" s="10">
        <f t="shared" si="120"/>
        <v>0</v>
      </c>
      <c r="H946" s="10">
        <f t="shared" si="120"/>
        <v>1547.6</v>
      </c>
      <c r="I946" s="10">
        <f t="shared" si="120"/>
        <v>300</v>
      </c>
      <c r="J946" s="10">
        <f t="shared" si="120"/>
        <v>329.5</v>
      </c>
      <c r="K946" s="10">
        <f t="shared" si="120"/>
        <v>308.89999999999998</v>
      </c>
      <c r="L946" s="15">
        <f t="shared" si="120"/>
        <v>327.3</v>
      </c>
      <c r="M946" s="10">
        <f t="shared" si="120"/>
        <v>0</v>
      </c>
      <c r="N946" s="10">
        <f t="shared" si="120"/>
        <v>0</v>
      </c>
      <c r="O946" s="10">
        <f t="shared" si="120"/>
        <v>0</v>
      </c>
      <c r="P946" s="12" t="e">
        <f>L946-#REF!</f>
        <v>#REF!</v>
      </c>
    </row>
    <row r="947" spans="1:16">
      <c r="A947" s="266"/>
      <c r="B947" s="266"/>
      <c r="C947" s="9" t="s">
        <v>7</v>
      </c>
      <c r="D947" s="10">
        <f t="shared" si="119"/>
        <v>449</v>
      </c>
      <c r="E947" s="10">
        <v>60</v>
      </c>
      <c r="F947" s="10">
        <v>0</v>
      </c>
      <c r="G947" s="10">
        <v>0</v>
      </c>
      <c r="H947" s="10">
        <v>247.6</v>
      </c>
      <c r="I947" s="10">
        <v>33</v>
      </c>
      <c r="J947" s="10">
        <v>38.4</v>
      </c>
      <c r="K947" s="10">
        <v>34</v>
      </c>
      <c r="L947" s="15">
        <v>36</v>
      </c>
      <c r="M947" s="10">
        <v>0</v>
      </c>
      <c r="N947" s="10">
        <v>0</v>
      </c>
      <c r="O947" s="10">
        <v>0</v>
      </c>
      <c r="P947" s="12" t="e">
        <f>L947-#REF!</f>
        <v>#REF!</v>
      </c>
    </row>
    <row r="948" spans="1:16" ht="24">
      <c r="A948" s="266"/>
      <c r="B948" s="266"/>
      <c r="C948" s="9" t="s">
        <v>8</v>
      </c>
      <c r="D948" s="10">
        <f t="shared" si="119"/>
        <v>2424.3000000000002</v>
      </c>
      <c r="E948" s="10">
        <v>0</v>
      </c>
      <c r="F948" s="10">
        <v>0</v>
      </c>
      <c r="G948" s="10">
        <v>0</v>
      </c>
      <c r="H948" s="10">
        <v>1300</v>
      </c>
      <c r="I948" s="10">
        <v>267</v>
      </c>
      <c r="J948" s="10">
        <v>291.10000000000002</v>
      </c>
      <c r="K948" s="10">
        <v>274.89999999999998</v>
      </c>
      <c r="L948" s="15">
        <v>291.3</v>
      </c>
      <c r="M948" s="10">
        <v>0</v>
      </c>
      <c r="N948" s="10">
        <v>0</v>
      </c>
      <c r="O948" s="10">
        <v>0</v>
      </c>
      <c r="P948" s="12" t="e">
        <f>L948-#REF!</f>
        <v>#REF!</v>
      </c>
    </row>
    <row r="949" spans="1:16" ht="24">
      <c r="A949" s="266"/>
      <c r="B949" s="266"/>
      <c r="C949" s="9" t="s">
        <v>9</v>
      </c>
      <c r="D949" s="10">
        <f t="shared" si="119"/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5">
        <v>0</v>
      </c>
      <c r="M949" s="10">
        <v>0</v>
      </c>
      <c r="N949" s="10">
        <v>0</v>
      </c>
      <c r="O949" s="10">
        <v>0</v>
      </c>
      <c r="P949" s="12" t="e">
        <f>L949-#REF!</f>
        <v>#REF!</v>
      </c>
    </row>
    <row r="950" spans="1:16" ht="90" customHeight="1">
      <c r="A950" s="266"/>
      <c r="B950" s="266"/>
      <c r="C950" s="9" t="s">
        <v>10</v>
      </c>
      <c r="D950" s="10">
        <f t="shared" si="119"/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5">
        <v>0</v>
      </c>
      <c r="M950" s="10">
        <v>0</v>
      </c>
      <c r="N950" s="10">
        <v>0</v>
      </c>
      <c r="O950" s="10">
        <v>0</v>
      </c>
      <c r="P950" s="12" t="e">
        <f>L950-#REF!</f>
        <v>#REF!</v>
      </c>
    </row>
    <row r="951" spans="1:16">
      <c r="A951" s="9"/>
      <c r="B951" s="9"/>
      <c r="C951" s="9"/>
      <c r="D951" s="10">
        <f t="shared" si="119"/>
        <v>0</v>
      </c>
      <c r="E951" s="10"/>
      <c r="F951" s="10"/>
      <c r="G951" s="10"/>
      <c r="H951" s="10"/>
      <c r="I951" s="10"/>
      <c r="J951" s="10"/>
      <c r="K951" s="10"/>
      <c r="L951" s="15"/>
      <c r="M951" s="10"/>
      <c r="N951" s="10"/>
      <c r="O951" s="10"/>
      <c r="P951" s="12" t="e">
        <f>L951-#REF!</f>
        <v>#REF!</v>
      </c>
    </row>
    <row r="952" spans="1:16">
      <c r="A952" s="266" t="s">
        <v>143</v>
      </c>
      <c r="B952" s="266" t="s">
        <v>144</v>
      </c>
      <c r="C952" s="9" t="s">
        <v>6</v>
      </c>
      <c r="D952" s="10">
        <f t="shared" si="119"/>
        <v>289.5</v>
      </c>
      <c r="E952" s="10">
        <v>105.6</v>
      </c>
      <c r="F952" s="10">
        <v>79.8</v>
      </c>
      <c r="G952" s="10">
        <v>104.1</v>
      </c>
      <c r="H952" s="10">
        <v>0</v>
      </c>
      <c r="I952" s="10">
        <v>0</v>
      </c>
      <c r="J952" s="10">
        <v>0</v>
      </c>
      <c r="K952" s="10">
        <v>0</v>
      </c>
      <c r="L952" s="15">
        <v>0</v>
      </c>
      <c r="M952" s="10">
        <v>0</v>
      </c>
      <c r="N952" s="10">
        <v>0</v>
      </c>
      <c r="O952" s="10">
        <v>0</v>
      </c>
      <c r="P952" s="12" t="e">
        <f>L952-#REF!</f>
        <v>#REF!</v>
      </c>
    </row>
    <row r="953" spans="1:16">
      <c r="A953" s="266"/>
      <c r="B953" s="266"/>
      <c r="C953" s="9" t="s">
        <v>7</v>
      </c>
      <c r="D953" s="10">
        <f t="shared" si="119"/>
        <v>140</v>
      </c>
      <c r="E953" s="10">
        <v>35</v>
      </c>
      <c r="F953" s="10">
        <v>35</v>
      </c>
      <c r="G953" s="10">
        <v>70</v>
      </c>
      <c r="H953" s="10">
        <v>0</v>
      </c>
      <c r="I953" s="10">
        <v>0</v>
      </c>
      <c r="J953" s="10">
        <v>0</v>
      </c>
      <c r="K953" s="10">
        <v>0</v>
      </c>
      <c r="L953" s="15">
        <v>0</v>
      </c>
      <c r="M953" s="10">
        <v>0</v>
      </c>
      <c r="N953" s="10">
        <v>0</v>
      </c>
      <c r="O953" s="10">
        <v>0</v>
      </c>
      <c r="P953" s="12" t="e">
        <f>L953-#REF!</f>
        <v>#REF!</v>
      </c>
    </row>
    <row r="954" spans="1:16" ht="24">
      <c r="A954" s="266"/>
      <c r="B954" s="266"/>
      <c r="C954" s="9" t="s">
        <v>8</v>
      </c>
      <c r="D954" s="10">
        <f t="shared" si="119"/>
        <v>149.5</v>
      </c>
      <c r="E954" s="10">
        <v>70.599999999999994</v>
      </c>
      <c r="F954" s="10">
        <v>44.8</v>
      </c>
      <c r="G954" s="10">
        <v>34.1</v>
      </c>
      <c r="H954" s="10">
        <v>0</v>
      </c>
      <c r="I954" s="10">
        <v>0</v>
      </c>
      <c r="J954" s="10">
        <v>0</v>
      </c>
      <c r="K954" s="10">
        <v>0</v>
      </c>
      <c r="L954" s="15">
        <v>0</v>
      </c>
      <c r="M954" s="10">
        <v>0</v>
      </c>
      <c r="N954" s="10">
        <v>0</v>
      </c>
      <c r="O954" s="10">
        <v>0</v>
      </c>
      <c r="P954" s="12" t="e">
        <f>L954-#REF!</f>
        <v>#REF!</v>
      </c>
    </row>
    <row r="955" spans="1:16" ht="24">
      <c r="A955" s="266"/>
      <c r="B955" s="266"/>
      <c r="C955" s="9" t="s">
        <v>9</v>
      </c>
      <c r="D955" s="10">
        <f t="shared" si="119"/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5">
        <v>0</v>
      </c>
      <c r="M955" s="10">
        <v>0</v>
      </c>
      <c r="N955" s="10">
        <v>0</v>
      </c>
      <c r="O955" s="10">
        <v>0</v>
      </c>
      <c r="P955" s="12" t="e">
        <f>L955-#REF!</f>
        <v>#REF!</v>
      </c>
    </row>
    <row r="956" spans="1:16" ht="36">
      <c r="A956" s="266"/>
      <c r="B956" s="266"/>
      <c r="C956" s="9" t="s">
        <v>10</v>
      </c>
      <c r="D956" s="10">
        <f t="shared" si="119"/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5">
        <v>0</v>
      </c>
      <c r="M956" s="10">
        <v>0</v>
      </c>
      <c r="N956" s="10">
        <v>0</v>
      </c>
      <c r="O956" s="10">
        <v>0</v>
      </c>
      <c r="P956" s="12" t="e">
        <f>L956-#REF!</f>
        <v>#REF!</v>
      </c>
    </row>
    <row r="957" spans="1:16">
      <c r="A957" s="9"/>
      <c r="B957" s="9"/>
      <c r="C957" s="9"/>
      <c r="D957" s="10">
        <f t="shared" si="119"/>
        <v>0</v>
      </c>
      <c r="E957" s="10"/>
      <c r="F957" s="10"/>
      <c r="G957" s="10"/>
      <c r="H957" s="10"/>
      <c r="I957" s="10"/>
      <c r="J957" s="10"/>
      <c r="K957" s="10"/>
      <c r="L957" s="15"/>
      <c r="M957" s="10"/>
      <c r="N957" s="10"/>
      <c r="O957" s="10"/>
      <c r="P957" s="12" t="e">
        <f>L957-#REF!</f>
        <v>#REF!</v>
      </c>
    </row>
    <row r="958" spans="1:16">
      <c r="A958" s="266" t="s">
        <v>145</v>
      </c>
      <c r="B958" s="266" t="s">
        <v>146</v>
      </c>
      <c r="C958" s="9" t="s">
        <v>6</v>
      </c>
      <c r="D958" s="10">
        <f t="shared" si="119"/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5">
        <v>0</v>
      </c>
      <c r="M958" s="10">
        <v>0</v>
      </c>
      <c r="N958" s="10">
        <v>0</v>
      </c>
      <c r="O958" s="10">
        <v>0</v>
      </c>
      <c r="P958" s="12" t="e">
        <f>L958-#REF!</f>
        <v>#REF!</v>
      </c>
    </row>
    <row r="959" spans="1:16">
      <c r="A959" s="266"/>
      <c r="B959" s="266"/>
      <c r="C959" s="9" t="s">
        <v>7</v>
      </c>
      <c r="D959" s="10">
        <f t="shared" si="119"/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5">
        <v>0</v>
      </c>
      <c r="M959" s="10">
        <v>0</v>
      </c>
      <c r="N959" s="10">
        <v>0</v>
      </c>
      <c r="O959" s="10">
        <v>0</v>
      </c>
      <c r="P959" s="12" t="e">
        <f>L959-#REF!</f>
        <v>#REF!</v>
      </c>
    </row>
    <row r="960" spans="1:16" ht="24">
      <c r="A960" s="266"/>
      <c r="B960" s="266"/>
      <c r="C960" s="9" t="s">
        <v>8</v>
      </c>
      <c r="D960" s="10">
        <f t="shared" si="119"/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5">
        <v>0</v>
      </c>
      <c r="M960" s="10">
        <v>0</v>
      </c>
      <c r="N960" s="10">
        <v>0</v>
      </c>
      <c r="O960" s="10">
        <v>0</v>
      </c>
      <c r="P960" s="12" t="e">
        <f>L960-#REF!</f>
        <v>#REF!</v>
      </c>
    </row>
    <row r="961" spans="1:16" ht="24">
      <c r="A961" s="266"/>
      <c r="B961" s="266"/>
      <c r="C961" s="9" t="s">
        <v>9</v>
      </c>
      <c r="D961" s="10">
        <f t="shared" si="119"/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5">
        <v>0</v>
      </c>
      <c r="M961" s="10">
        <v>0</v>
      </c>
      <c r="N961" s="10">
        <v>0</v>
      </c>
      <c r="O961" s="10">
        <v>0</v>
      </c>
      <c r="P961" s="12" t="e">
        <f>L961-#REF!</f>
        <v>#REF!</v>
      </c>
    </row>
    <row r="962" spans="1:16" ht="36">
      <c r="A962" s="266"/>
      <c r="B962" s="266"/>
      <c r="C962" s="9" t="s">
        <v>10</v>
      </c>
      <c r="D962" s="10">
        <f t="shared" si="119"/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0</v>
      </c>
      <c r="L962" s="15">
        <v>0</v>
      </c>
      <c r="M962" s="10">
        <v>0</v>
      </c>
      <c r="N962" s="10">
        <v>0</v>
      </c>
      <c r="O962" s="10">
        <v>0</v>
      </c>
      <c r="P962" s="12" t="e">
        <f>L962-#REF!</f>
        <v>#REF!</v>
      </c>
    </row>
    <row r="963" spans="1:16">
      <c r="A963" s="9"/>
      <c r="B963" s="9"/>
      <c r="C963" s="9"/>
      <c r="D963" s="10">
        <f t="shared" si="119"/>
        <v>0</v>
      </c>
      <c r="E963" s="10"/>
      <c r="F963" s="10"/>
      <c r="G963" s="10"/>
      <c r="H963" s="10"/>
      <c r="I963" s="10"/>
      <c r="J963" s="10"/>
      <c r="K963" s="10"/>
      <c r="L963" s="15"/>
      <c r="M963" s="10"/>
      <c r="N963" s="10"/>
      <c r="O963" s="10"/>
      <c r="P963" s="12" t="e">
        <f>L963-#REF!</f>
        <v>#REF!</v>
      </c>
    </row>
    <row r="964" spans="1:16">
      <c r="A964" s="266" t="s">
        <v>147</v>
      </c>
      <c r="B964" s="266" t="s">
        <v>148</v>
      </c>
      <c r="C964" s="9" t="s">
        <v>6</v>
      </c>
      <c r="D964" s="10">
        <f t="shared" si="119"/>
        <v>1580.5</v>
      </c>
      <c r="E964" s="10">
        <v>160</v>
      </c>
      <c r="F964" s="10">
        <v>110</v>
      </c>
      <c r="G964" s="10">
        <v>120</v>
      </c>
      <c r="H964" s="10">
        <v>1190.5</v>
      </c>
      <c r="I964" s="10">
        <v>0</v>
      </c>
      <c r="J964" s="10">
        <v>0</v>
      </c>
      <c r="K964" s="10">
        <v>0</v>
      </c>
      <c r="L964" s="15">
        <v>0</v>
      </c>
      <c r="M964" s="10">
        <v>0</v>
      </c>
      <c r="N964" s="10">
        <v>0</v>
      </c>
      <c r="O964" s="10">
        <v>0</v>
      </c>
      <c r="P964" s="12" t="e">
        <f>L964-#REF!</f>
        <v>#REF!</v>
      </c>
    </row>
    <row r="965" spans="1:16">
      <c r="A965" s="266"/>
      <c r="B965" s="266"/>
      <c r="C965" s="9" t="s">
        <v>7</v>
      </c>
      <c r="D965" s="10">
        <f t="shared" si="119"/>
        <v>250.5</v>
      </c>
      <c r="E965" s="10">
        <v>60</v>
      </c>
      <c r="F965" s="10">
        <v>0</v>
      </c>
      <c r="G965" s="10">
        <v>0</v>
      </c>
      <c r="H965" s="10">
        <v>190.5</v>
      </c>
      <c r="I965" s="10">
        <v>0</v>
      </c>
      <c r="J965" s="10">
        <v>0</v>
      </c>
      <c r="K965" s="10">
        <v>0</v>
      </c>
      <c r="L965" s="15">
        <v>0</v>
      </c>
      <c r="M965" s="10">
        <v>0</v>
      </c>
      <c r="N965" s="10">
        <v>0</v>
      </c>
      <c r="O965" s="10">
        <v>0</v>
      </c>
      <c r="P965" s="12" t="e">
        <f>L965-#REF!</f>
        <v>#REF!</v>
      </c>
    </row>
    <row r="966" spans="1:16" ht="24">
      <c r="A966" s="266"/>
      <c r="B966" s="266"/>
      <c r="C966" s="9" t="s">
        <v>8</v>
      </c>
      <c r="D966" s="10">
        <f t="shared" si="119"/>
        <v>1000</v>
      </c>
      <c r="E966" s="10">
        <v>0</v>
      </c>
      <c r="F966" s="10">
        <v>0</v>
      </c>
      <c r="G966" s="10">
        <v>0</v>
      </c>
      <c r="H966" s="10">
        <v>1000</v>
      </c>
      <c r="I966" s="10">
        <v>0</v>
      </c>
      <c r="J966" s="10">
        <v>0</v>
      </c>
      <c r="K966" s="10">
        <v>0</v>
      </c>
      <c r="L966" s="15">
        <v>0</v>
      </c>
      <c r="M966" s="10">
        <v>0</v>
      </c>
      <c r="N966" s="10">
        <v>0</v>
      </c>
      <c r="O966" s="10">
        <v>0</v>
      </c>
      <c r="P966" s="12" t="e">
        <f>L966-#REF!</f>
        <v>#REF!</v>
      </c>
    </row>
    <row r="967" spans="1:16" ht="24">
      <c r="A967" s="266"/>
      <c r="B967" s="266"/>
      <c r="C967" s="9" t="s">
        <v>9</v>
      </c>
      <c r="D967" s="10">
        <f t="shared" si="119"/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5">
        <v>0</v>
      </c>
      <c r="M967" s="10">
        <v>0</v>
      </c>
      <c r="N967" s="10">
        <v>0</v>
      </c>
      <c r="O967" s="10">
        <v>0</v>
      </c>
      <c r="P967" s="12" t="e">
        <f>L967-#REF!</f>
        <v>#REF!</v>
      </c>
    </row>
    <row r="968" spans="1:16" ht="53.25" customHeight="1">
      <c r="A968" s="266"/>
      <c r="B968" s="266"/>
      <c r="C968" s="9" t="s">
        <v>10</v>
      </c>
      <c r="D968" s="10">
        <f t="shared" si="119"/>
        <v>330</v>
      </c>
      <c r="E968" s="10">
        <v>100</v>
      </c>
      <c r="F968" s="10">
        <v>110</v>
      </c>
      <c r="G968" s="10">
        <v>120</v>
      </c>
      <c r="H968" s="10">
        <v>0</v>
      </c>
      <c r="I968" s="10">
        <v>0</v>
      </c>
      <c r="J968" s="10">
        <v>0</v>
      </c>
      <c r="K968" s="10">
        <v>0</v>
      </c>
      <c r="L968" s="15">
        <v>0</v>
      </c>
      <c r="M968" s="10">
        <v>0</v>
      </c>
      <c r="N968" s="10">
        <v>0</v>
      </c>
      <c r="O968" s="10">
        <v>0</v>
      </c>
      <c r="P968" s="12" t="e">
        <f>L968-#REF!</f>
        <v>#REF!</v>
      </c>
    </row>
    <row r="969" spans="1:16">
      <c r="A969" s="9"/>
      <c r="B969" s="9"/>
      <c r="C969" s="9"/>
      <c r="D969" s="10">
        <f t="shared" si="119"/>
        <v>0</v>
      </c>
      <c r="E969" s="10"/>
      <c r="F969" s="10"/>
      <c r="G969" s="10"/>
      <c r="H969" s="10"/>
      <c r="I969" s="10"/>
      <c r="J969" s="10"/>
      <c r="K969" s="10"/>
      <c r="L969" s="15"/>
      <c r="M969" s="10"/>
      <c r="N969" s="10"/>
      <c r="O969" s="10"/>
      <c r="P969" s="12" t="e">
        <f>L969-#REF!</f>
        <v>#REF!</v>
      </c>
    </row>
    <row r="970" spans="1:16">
      <c r="A970" s="266" t="s">
        <v>149</v>
      </c>
      <c r="B970" s="266" t="s">
        <v>150</v>
      </c>
      <c r="C970" s="9" t="s">
        <v>6</v>
      </c>
      <c r="D970" s="10">
        <f t="shared" si="119"/>
        <v>393</v>
      </c>
      <c r="E970" s="10">
        <v>203.8</v>
      </c>
      <c r="F970" s="10">
        <v>52.8</v>
      </c>
      <c r="G970" s="10">
        <v>136.4</v>
      </c>
      <c r="H970" s="10">
        <v>0</v>
      </c>
      <c r="I970" s="10">
        <v>0</v>
      </c>
      <c r="J970" s="10">
        <v>0</v>
      </c>
      <c r="K970" s="10">
        <v>0</v>
      </c>
      <c r="L970" s="15">
        <v>0</v>
      </c>
      <c r="M970" s="10">
        <v>0</v>
      </c>
      <c r="N970" s="10">
        <v>0</v>
      </c>
      <c r="O970" s="10">
        <v>0</v>
      </c>
      <c r="P970" s="12" t="e">
        <f>L970-#REF!</f>
        <v>#REF!</v>
      </c>
    </row>
    <row r="971" spans="1:16">
      <c r="A971" s="266"/>
      <c r="B971" s="266"/>
      <c r="C971" s="9" t="s">
        <v>7</v>
      </c>
      <c r="D971" s="10">
        <f t="shared" si="119"/>
        <v>162.80000000000001</v>
      </c>
      <c r="E971" s="10">
        <v>75</v>
      </c>
      <c r="F971" s="10">
        <v>17.8</v>
      </c>
      <c r="G971" s="10">
        <v>70</v>
      </c>
      <c r="H971" s="10">
        <v>0</v>
      </c>
      <c r="I971" s="10">
        <v>0</v>
      </c>
      <c r="J971" s="10">
        <v>0</v>
      </c>
      <c r="K971" s="10">
        <v>0</v>
      </c>
      <c r="L971" s="15">
        <v>0</v>
      </c>
      <c r="M971" s="10">
        <v>0</v>
      </c>
      <c r="N971" s="10">
        <v>0</v>
      </c>
      <c r="O971" s="10">
        <v>0</v>
      </c>
      <c r="P971" s="12" t="e">
        <f>L971-#REF!</f>
        <v>#REF!</v>
      </c>
    </row>
    <row r="972" spans="1:16" ht="24">
      <c r="A972" s="266"/>
      <c r="B972" s="266"/>
      <c r="C972" s="9" t="s">
        <v>8</v>
      </c>
      <c r="D972" s="10">
        <f t="shared" si="119"/>
        <v>170.2</v>
      </c>
      <c r="E972" s="10">
        <v>108.8</v>
      </c>
      <c r="F972" s="10">
        <v>15</v>
      </c>
      <c r="G972" s="10">
        <v>46.4</v>
      </c>
      <c r="H972" s="10">
        <v>0</v>
      </c>
      <c r="I972" s="10">
        <v>0</v>
      </c>
      <c r="J972" s="10">
        <v>0</v>
      </c>
      <c r="K972" s="10">
        <v>0</v>
      </c>
      <c r="L972" s="15">
        <v>0</v>
      </c>
      <c r="M972" s="10">
        <v>0</v>
      </c>
      <c r="N972" s="10">
        <v>0</v>
      </c>
      <c r="O972" s="10">
        <v>0</v>
      </c>
      <c r="P972" s="12" t="e">
        <f>L972-#REF!</f>
        <v>#REF!</v>
      </c>
    </row>
    <row r="973" spans="1:16" ht="24">
      <c r="A973" s="266"/>
      <c r="B973" s="266"/>
      <c r="C973" s="9" t="s">
        <v>9</v>
      </c>
      <c r="D973" s="10">
        <f t="shared" si="119"/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5">
        <v>0</v>
      </c>
      <c r="M973" s="10">
        <v>0</v>
      </c>
      <c r="N973" s="10">
        <v>0</v>
      </c>
      <c r="O973" s="10">
        <v>0</v>
      </c>
      <c r="P973" s="12" t="e">
        <f>L973-#REF!</f>
        <v>#REF!</v>
      </c>
    </row>
    <row r="974" spans="1:16" ht="81.75" customHeight="1">
      <c r="A974" s="266"/>
      <c r="B974" s="266"/>
      <c r="C974" s="9" t="s">
        <v>10</v>
      </c>
      <c r="D974" s="10">
        <f t="shared" si="119"/>
        <v>60</v>
      </c>
      <c r="E974" s="10">
        <v>20</v>
      </c>
      <c r="F974" s="10">
        <v>20</v>
      </c>
      <c r="G974" s="10">
        <v>20</v>
      </c>
      <c r="H974" s="10">
        <v>0</v>
      </c>
      <c r="I974" s="10">
        <v>0</v>
      </c>
      <c r="J974" s="10">
        <v>0</v>
      </c>
      <c r="K974" s="10">
        <v>0</v>
      </c>
      <c r="L974" s="15">
        <v>0</v>
      </c>
      <c r="M974" s="10">
        <v>0</v>
      </c>
      <c r="N974" s="10">
        <v>0</v>
      </c>
      <c r="O974" s="10">
        <v>0</v>
      </c>
      <c r="P974" s="12" t="e">
        <f>L974-#REF!</f>
        <v>#REF!</v>
      </c>
    </row>
    <row r="975" spans="1:16">
      <c r="A975" s="9"/>
      <c r="B975" s="9"/>
      <c r="C975" s="9"/>
      <c r="D975" s="10">
        <f t="shared" si="119"/>
        <v>0</v>
      </c>
      <c r="E975" s="10"/>
      <c r="F975" s="10"/>
      <c r="G975" s="10"/>
      <c r="H975" s="10"/>
      <c r="I975" s="10"/>
      <c r="J975" s="10"/>
      <c r="K975" s="10"/>
      <c r="L975" s="15"/>
      <c r="M975" s="10"/>
      <c r="N975" s="10"/>
      <c r="O975" s="10"/>
      <c r="P975" s="12" t="e">
        <f>L975-#REF!</f>
        <v>#REF!</v>
      </c>
    </row>
    <row r="976" spans="1:16">
      <c r="A976" s="266" t="s">
        <v>151</v>
      </c>
      <c r="B976" s="266" t="s">
        <v>152</v>
      </c>
      <c r="C976" s="9" t="s">
        <v>6</v>
      </c>
      <c r="D976" s="10">
        <f t="shared" si="119"/>
        <v>730</v>
      </c>
      <c r="E976" s="10">
        <v>280</v>
      </c>
      <c r="F976" s="10">
        <v>223</v>
      </c>
      <c r="G976" s="10">
        <v>227</v>
      </c>
      <c r="H976" s="10">
        <v>0</v>
      </c>
      <c r="I976" s="10">
        <v>0</v>
      </c>
      <c r="J976" s="10">
        <v>0</v>
      </c>
      <c r="K976" s="10">
        <v>0</v>
      </c>
      <c r="L976" s="15">
        <v>0</v>
      </c>
      <c r="M976" s="10">
        <v>0</v>
      </c>
      <c r="N976" s="10">
        <v>0</v>
      </c>
      <c r="O976" s="10">
        <v>0</v>
      </c>
      <c r="P976" s="12" t="e">
        <f>L976-#REF!</f>
        <v>#REF!</v>
      </c>
    </row>
    <row r="977" spans="1:16">
      <c r="A977" s="266"/>
      <c r="B977" s="266"/>
      <c r="C977" s="9" t="s">
        <v>7</v>
      </c>
      <c r="D977" s="10">
        <f t="shared" si="119"/>
        <v>60</v>
      </c>
      <c r="E977" s="10">
        <v>60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5">
        <v>0</v>
      </c>
      <c r="M977" s="10">
        <v>0</v>
      </c>
      <c r="N977" s="10">
        <v>0</v>
      </c>
      <c r="O977" s="10">
        <v>0</v>
      </c>
      <c r="P977" s="12" t="e">
        <f>L977-#REF!</f>
        <v>#REF!</v>
      </c>
    </row>
    <row r="978" spans="1:16" ht="24">
      <c r="A978" s="266"/>
      <c r="B978" s="266"/>
      <c r="C978" s="9" t="s">
        <v>8</v>
      </c>
      <c r="D978" s="10">
        <f t="shared" si="119"/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5">
        <v>0</v>
      </c>
      <c r="M978" s="10">
        <v>0</v>
      </c>
      <c r="N978" s="10">
        <v>0</v>
      </c>
      <c r="O978" s="10">
        <v>0</v>
      </c>
      <c r="P978" s="12" t="e">
        <f>L978-#REF!</f>
        <v>#REF!</v>
      </c>
    </row>
    <row r="979" spans="1:16" ht="24">
      <c r="A979" s="266"/>
      <c r="B979" s="266"/>
      <c r="C979" s="9" t="s">
        <v>9</v>
      </c>
      <c r="D979" s="10">
        <f t="shared" si="119"/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5">
        <v>0</v>
      </c>
      <c r="M979" s="10">
        <v>0</v>
      </c>
      <c r="N979" s="10">
        <v>0</v>
      </c>
      <c r="O979" s="10">
        <v>0</v>
      </c>
      <c r="P979" s="12" t="e">
        <f>L979-#REF!</f>
        <v>#REF!</v>
      </c>
    </row>
    <row r="980" spans="1:16" ht="36">
      <c r="A980" s="266"/>
      <c r="B980" s="266"/>
      <c r="C980" s="9" t="s">
        <v>10</v>
      </c>
      <c r="D980" s="10">
        <f t="shared" si="119"/>
        <v>670</v>
      </c>
      <c r="E980" s="10">
        <v>220</v>
      </c>
      <c r="F980" s="10">
        <v>223</v>
      </c>
      <c r="G980" s="10">
        <v>227</v>
      </c>
      <c r="H980" s="10">
        <v>0</v>
      </c>
      <c r="I980" s="10">
        <v>0</v>
      </c>
      <c r="J980" s="10">
        <v>0</v>
      </c>
      <c r="K980" s="10">
        <v>0</v>
      </c>
      <c r="L980" s="15">
        <v>0</v>
      </c>
      <c r="M980" s="10">
        <v>0</v>
      </c>
      <c r="N980" s="10">
        <v>0</v>
      </c>
      <c r="O980" s="10">
        <v>0</v>
      </c>
      <c r="P980" s="12" t="e">
        <f>L980-#REF!</f>
        <v>#REF!</v>
      </c>
    </row>
    <row r="981" spans="1:16">
      <c r="A981" s="9"/>
      <c r="B981" s="9"/>
      <c r="C981" s="9"/>
      <c r="D981" s="10">
        <f t="shared" si="119"/>
        <v>0</v>
      </c>
      <c r="E981" s="10"/>
      <c r="F981" s="10"/>
      <c r="G981" s="10"/>
      <c r="H981" s="10"/>
      <c r="I981" s="10"/>
      <c r="J981" s="10"/>
      <c r="K981" s="10"/>
      <c r="L981" s="15"/>
      <c r="M981" s="10"/>
      <c r="N981" s="10"/>
      <c r="O981" s="10"/>
      <c r="P981" s="12" t="e">
        <f>L981-#REF!</f>
        <v>#REF!</v>
      </c>
    </row>
    <row r="982" spans="1:16">
      <c r="A982" s="266" t="s">
        <v>153</v>
      </c>
      <c r="B982" s="266" t="s">
        <v>154</v>
      </c>
      <c r="C982" s="9" t="s">
        <v>6</v>
      </c>
      <c r="D982" s="10">
        <f t="shared" si="119"/>
        <v>3010</v>
      </c>
      <c r="E982" s="10">
        <v>10</v>
      </c>
      <c r="F982" s="10">
        <v>250</v>
      </c>
      <c r="G982" s="10">
        <v>250</v>
      </c>
      <c r="H982" s="10">
        <v>0</v>
      </c>
      <c r="I982" s="10">
        <v>2500</v>
      </c>
      <c r="J982" s="10">
        <v>0</v>
      </c>
      <c r="K982" s="10">
        <v>0</v>
      </c>
      <c r="L982" s="15">
        <v>0</v>
      </c>
      <c r="M982" s="10">
        <v>0</v>
      </c>
      <c r="N982" s="10">
        <v>0</v>
      </c>
      <c r="O982" s="10">
        <v>0</v>
      </c>
      <c r="P982" s="12" t="e">
        <f>L982-#REF!</f>
        <v>#REF!</v>
      </c>
    </row>
    <row r="983" spans="1:16">
      <c r="A983" s="266"/>
      <c r="B983" s="266"/>
      <c r="C983" s="9" t="s">
        <v>7</v>
      </c>
      <c r="D983" s="10">
        <f t="shared" si="119"/>
        <v>2510</v>
      </c>
      <c r="E983" s="10">
        <v>10</v>
      </c>
      <c r="F983" s="10">
        <v>0</v>
      </c>
      <c r="G983" s="10">
        <v>0</v>
      </c>
      <c r="H983" s="10">
        <v>0</v>
      </c>
      <c r="I983" s="10">
        <v>2500</v>
      </c>
      <c r="J983" s="10">
        <v>0</v>
      </c>
      <c r="K983" s="10">
        <v>0</v>
      </c>
      <c r="L983" s="15">
        <v>0</v>
      </c>
      <c r="M983" s="10">
        <v>0</v>
      </c>
      <c r="N983" s="10">
        <v>0</v>
      </c>
      <c r="O983" s="10">
        <v>0</v>
      </c>
      <c r="P983" s="12" t="e">
        <f>L983-#REF!</f>
        <v>#REF!</v>
      </c>
    </row>
    <row r="984" spans="1:16" ht="24">
      <c r="A984" s="266"/>
      <c r="B984" s="266"/>
      <c r="C984" s="9" t="s">
        <v>8</v>
      </c>
      <c r="D984" s="10">
        <f t="shared" si="119"/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5">
        <v>0</v>
      </c>
      <c r="M984" s="10">
        <v>0</v>
      </c>
      <c r="N984" s="10">
        <v>0</v>
      </c>
      <c r="O984" s="10">
        <v>0</v>
      </c>
      <c r="P984" s="12" t="e">
        <f>L984-#REF!</f>
        <v>#REF!</v>
      </c>
    </row>
    <row r="985" spans="1:16" ht="24">
      <c r="A985" s="266"/>
      <c r="B985" s="266"/>
      <c r="C985" s="9" t="s">
        <v>9</v>
      </c>
      <c r="D985" s="10">
        <f t="shared" si="119"/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5">
        <v>0</v>
      </c>
      <c r="M985" s="10">
        <v>0</v>
      </c>
      <c r="N985" s="10">
        <v>0</v>
      </c>
      <c r="O985" s="10">
        <v>0</v>
      </c>
      <c r="P985" s="12" t="e">
        <f>L985-#REF!</f>
        <v>#REF!</v>
      </c>
    </row>
    <row r="986" spans="1:16" ht="61.5" customHeight="1">
      <c r="A986" s="266"/>
      <c r="B986" s="266"/>
      <c r="C986" s="9" t="s">
        <v>10</v>
      </c>
      <c r="D986" s="10">
        <f t="shared" si="119"/>
        <v>500</v>
      </c>
      <c r="E986" s="10">
        <v>0</v>
      </c>
      <c r="F986" s="10">
        <v>250</v>
      </c>
      <c r="G986" s="10">
        <v>250</v>
      </c>
      <c r="H986" s="10">
        <v>0</v>
      </c>
      <c r="I986" s="10">
        <v>0</v>
      </c>
      <c r="J986" s="10">
        <v>0</v>
      </c>
      <c r="K986" s="10">
        <v>0</v>
      </c>
      <c r="L986" s="15">
        <v>0</v>
      </c>
      <c r="M986" s="10">
        <v>0</v>
      </c>
      <c r="N986" s="10">
        <v>0</v>
      </c>
      <c r="O986" s="10">
        <v>0</v>
      </c>
      <c r="P986" s="12" t="e">
        <f>L986-#REF!</f>
        <v>#REF!</v>
      </c>
    </row>
    <row r="987" spans="1:16">
      <c r="A987" s="9"/>
      <c r="B987" s="9"/>
      <c r="C987" s="9"/>
      <c r="D987" s="10">
        <f t="shared" si="119"/>
        <v>0</v>
      </c>
      <c r="E987" s="10"/>
      <c r="F987" s="10"/>
      <c r="G987" s="10"/>
      <c r="H987" s="10"/>
      <c r="I987" s="10"/>
      <c r="J987" s="10"/>
      <c r="K987" s="10"/>
      <c r="L987" s="15"/>
      <c r="M987" s="10"/>
      <c r="N987" s="10"/>
      <c r="O987" s="10"/>
      <c r="P987" s="12" t="e">
        <f>L987-#REF!</f>
        <v>#REF!</v>
      </c>
    </row>
    <row r="988" spans="1:16">
      <c r="A988" s="266" t="s">
        <v>155</v>
      </c>
      <c r="B988" s="266" t="s">
        <v>156</v>
      </c>
      <c r="C988" s="9" t="s">
        <v>6</v>
      </c>
      <c r="D988" s="10">
        <f t="shared" si="119"/>
        <v>10133</v>
      </c>
      <c r="E988" s="10">
        <v>0</v>
      </c>
      <c r="F988" s="10">
        <v>0</v>
      </c>
      <c r="G988" s="10">
        <v>0</v>
      </c>
      <c r="H988" s="10">
        <v>5407.5</v>
      </c>
      <c r="I988" s="10">
        <v>925.5</v>
      </c>
      <c r="J988" s="10">
        <v>1400</v>
      </c>
      <c r="K988" s="10">
        <v>1200</v>
      </c>
      <c r="L988" s="15">
        <v>1200</v>
      </c>
      <c r="M988" s="10">
        <v>0</v>
      </c>
      <c r="N988" s="10">
        <v>0</v>
      </c>
      <c r="O988" s="10">
        <v>0</v>
      </c>
      <c r="P988" s="12" t="e">
        <f>L988-#REF!</f>
        <v>#REF!</v>
      </c>
    </row>
    <row r="989" spans="1:16">
      <c r="A989" s="266"/>
      <c r="B989" s="266"/>
      <c r="C989" s="9" t="s">
        <v>7</v>
      </c>
      <c r="D989" s="10">
        <f t="shared" si="119"/>
        <v>1394</v>
      </c>
      <c r="E989" s="10">
        <v>0</v>
      </c>
      <c r="F989" s="10">
        <v>0</v>
      </c>
      <c r="G989" s="10">
        <v>0</v>
      </c>
      <c r="H989" s="10">
        <v>865.2</v>
      </c>
      <c r="I989" s="10">
        <v>101.8</v>
      </c>
      <c r="J989" s="10">
        <v>163</v>
      </c>
      <c r="K989" s="10">
        <v>132</v>
      </c>
      <c r="L989" s="15">
        <v>132</v>
      </c>
      <c r="M989" s="9"/>
      <c r="N989" s="9"/>
      <c r="O989" s="9"/>
      <c r="P989" s="12" t="e">
        <f>L989-#REF!</f>
        <v>#REF!</v>
      </c>
    </row>
    <row r="990" spans="1:16" ht="24">
      <c r="A990" s="266"/>
      <c r="B990" s="266"/>
      <c r="C990" s="9" t="s">
        <v>8</v>
      </c>
      <c r="D990" s="10">
        <f t="shared" si="119"/>
        <v>8739</v>
      </c>
      <c r="E990" s="10">
        <v>0</v>
      </c>
      <c r="F990" s="10">
        <v>0</v>
      </c>
      <c r="G990" s="10">
        <v>0</v>
      </c>
      <c r="H990" s="10">
        <v>4542.3</v>
      </c>
      <c r="I990" s="10">
        <v>823.7</v>
      </c>
      <c r="J990" s="10">
        <v>1237</v>
      </c>
      <c r="K990" s="10">
        <v>1068</v>
      </c>
      <c r="L990" s="15">
        <v>1068</v>
      </c>
      <c r="M990" s="10">
        <v>0</v>
      </c>
      <c r="N990" s="10">
        <v>0</v>
      </c>
      <c r="O990" s="10">
        <v>0</v>
      </c>
      <c r="P990" s="12" t="e">
        <f>L990-#REF!</f>
        <v>#REF!</v>
      </c>
    </row>
    <row r="991" spans="1:16" ht="24">
      <c r="A991" s="266"/>
      <c r="B991" s="266"/>
      <c r="C991" s="9" t="s">
        <v>9</v>
      </c>
      <c r="D991" s="10">
        <f t="shared" si="119"/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5">
        <v>0</v>
      </c>
      <c r="M991" s="10">
        <v>0</v>
      </c>
      <c r="N991" s="10">
        <v>0</v>
      </c>
      <c r="O991" s="10">
        <v>0</v>
      </c>
      <c r="P991" s="12" t="e">
        <f>L991-#REF!</f>
        <v>#REF!</v>
      </c>
    </row>
    <row r="992" spans="1:16" ht="48.75" customHeight="1">
      <c r="A992" s="266"/>
      <c r="B992" s="266"/>
      <c r="C992" s="9" t="s">
        <v>10</v>
      </c>
      <c r="D992" s="10">
        <f t="shared" si="119"/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5">
        <v>0</v>
      </c>
      <c r="M992" s="10">
        <v>0</v>
      </c>
      <c r="N992" s="10">
        <v>0</v>
      </c>
      <c r="O992" s="10">
        <v>0</v>
      </c>
      <c r="P992" s="12" t="e">
        <f>L992-#REF!</f>
        <v>#REF!</v>
      </c>
    </row>
    <row r="993" spans="1:16">
      <c r="A993" s="9"/>
      <c r="B993" s="9"/>
      <c r="C993" s="9"/>
      <c r="D993" s="10">
        <f t="shared" si="119"/>
        <v>0</v>
      </c>
      <c r="E993" s="10"/>
      <c r="F993" s="10"/>
      <c r="G993" s="10"/>
      <c r="H993" s="10"/>
      <c r="I993" s="10"/>
      <c r="J993" s="10"/>
      <c r="K993" s="10"/>
      <c r="L993" s="15"/>
      <c r="M993" s="10"/>
      <c r="N993" s="10"/>
      <c r="O993" s="10"/>
      <c r="P993" s="12" t="e">
        <f>L993-#REF!</f>
        <v>#REF!</v>
      </c>
    </row>
    <row r="994" spans="1:16">
      <c r="A994" s="266" t="s">
        <v>157</v>
      </c>
      <c r="B994" s="266" t="s">
        <v>158</v>
      </c>
      <c r="C994" s="9" t="s">
        <v>6</v>
      </c>
      <c r="D994" s="10">
        <f t="shared" si="119"/>
        <v>6970.3</v>
      </c>
      <c r="E994" s="10">
        <v>0</v>
      </c>
      <c r="F994" s="10">
        <v>0</v>
      </c>
      <c r="G994" s="10">
        <v>0</v>
      </c>
      <c r="H994" s="10">
        <v>3170.3</v>
      </c>
      <c r="I994" s="10">
        <v>1500</v>
      </c>
      <c r="J994" s="10">
        <v>950</v>
      </c>
      <c r="K994" s="10">
        <v>950</v>
      </c>
      <c r="L994" s="15">
        <v>400</v>
      </c>
      <c r="M994" s="10">
        <v>0</v>
      </c>
      <c r="N994" s="10">
        <v>0</v>
      </c>
      <c r="O994" s="10">
        <v>0</v>
      </c>
      <c r="P994" s="12" t="e">
        <f>L994-#REF!</f>
        <v>#REF!</v>
      </c>
    </row>
    <row r="995" spans="1:16">
      <c r="A995" s="266"/>
      <c r="B995" s="266"/>
      <c r="C995" s="9" t="s">
        <v>7</v>
      </c>
      <c r="D995" s="10">
        <f t="shared" si="119"/>
        <v>931.5</v>
      </c>
      <c r="E995" s="10">
        <v>0</v>
      </c>
      <c r="F995" s="10">
        <v>0</v>
      </c>
      <c r="G995" s="10">
        <v>0</v>
      </c>
      <c r="H995" s="10">
        <v>507.3</v>
      </c>
      <c r="I995" s="10">
        <v>165</v>
      </c>
      <c r="J995" s="10">
        <v>110.7</v>
      </c>
      <c r="K995" s="10">
        <v>104.5</v>
      </c>
      <c r="L995" s="15">
        <v>44</v>
      </c>
      <c r="M995" s="10">
        <v>0</v>
      </c>
      <c r="N995" s="10">
        <v>0</v>
      </c>
      <c r="O995" s="10">
        <v>0</v>
      </c>
      <c r="P995" s="12" t="e">
        <f>L995-#REF!</f>
        <v>#REF!</v>
      </c>
    </row>
    <row r="996" spans="1:16" ht="24">
      <c r="A996" s="266"/>
      <c r="B996" s="266"/>
      <c r="C996" s="9" t="s">
        <v>8</v>
      </c>
      <c r="D996" s="10">
        <f t="shared" si="119"/>
        <v>6038.8</v>
      </c>
      <c r="E996" s="10">
        <v>0</v>
      </c>
      <c r="F996" s="10">
        <v>0</v>
      </c>
      <c r="G996" s="10">
        <v>0</v>
      </c>
      <c r="H996" s="10">
        <v>2663</v>
      </c>
      <c r="I996" s="10">
        <v>1335</v>
      </c>
      <c r="J996" s="10">
        <v>839.3</v>
      </c>
      <c r="K996" s="10">
        <v>845.5</v>
      </c>
      <c r="L996" s="15">
        <v>356</v>
      </c>
      <c r="M996" s="10">
        <v>0</v>
      </c>
      <c r="N996" s="10">
        <v>0</v>
      </c>
      <c r="O996" s="10">
        <v>0</v>
      </c>
      <c r="P996" s="12" t="e">
        <f>L996-#REF!</f>
        <v>#REF!</v>
      </c>
    </row>
    <row r="997" spans="1:16" ht="24">
      <c r="A997" s="266"/>
      <c r="B997" s="266"/>
      <c r="C997" s="9" t="s">
        <v>9</v>
      </c>
      <c r="D997" s="10">
        <f t="shared" si="119"/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0</v>
      </c>
      <c r="L997" s="15">
        <v>0</v>
      </c>
      <c r="M997" s="10">
        <v>0</v>
      </c>
      <c r="N997" s="10">
        <v>0</v>
      </c>
      <c r="O997" s="10">
        <v>0</v>
      </c>
      <c r="P997" s="12" t="e">
        <f>L997-#REF!</f>
        <v>#REF!</v>
      </c>
    </row>
    <row r="998" spans="1:16" ht="50.25" customHeight="1">
      <c r="A998" s="266"/>
      <c r="B998" s="266"/>
      <c r="C998" s="9" t="s">
        <v>10</v>
      </c>
      <c r="D998" s="10">
        <f t="shared" si="119"/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5">
        <v>0</v>
      </c>
      <c r="M998" s="10">
        <v>0</v>
      </c>
      <c r="N998" s="10">
        <v>0</v>
      </c>
      <c r="O998" s="10">
        <v>0</v>
      </c>
      <c r="P998" s="12" t="e">
        <f>L998-#REF!</f>
        <v>#REF!</v>
      </c>
    </row>
    <row r="999" spans="1:16">
      <c r="A999" s="9"/>
      <c r="B999" s="9"/>
      <c r="C999" s="9"/>
      <c r="D999" s="10">
        <f t="shared" si="119"/>
        <v>0</v>
      </c>
      <c r="E999" s="10"/>
      <c r="F999" s="10"/>
      <c r="G999" s="10"/>
      <c r="H999" s="10"/>
      <c r="I999" s="10"/>
      <c r="J999" s="10"/>
      <c r="K999" s="10"/>
      <c r="L999" s="15"/>
      <c r="M999" s="10"/>
      <c r="N999" s="10"/>
      <c r="O999" s="10"/>
      <c r="P999" s="12" t="e">
        <f>L999-#REF!</f>
        <v>#REF!</v>
      </c>
    </row>
    <row r="1000" spans="1:16">
      <c r="A1000" s="266" t="s">
        <v>159</v>
      </c>
      <c r="B1000" s="266" t="s">
        <v>160</v>
      </c>
      <c r="C1000" s="9" t="s">
        <v>6</v>
      </c>
      <c r="D1000" s="10">
        <f t="shared" si="119"/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5">
        <v>0</v>
      </c>
      <c r="M1000" s="10">
        <v>0</v>
      </c>
      <c r="N1000" s="10">
        <v>0</v>
      </c>
      <c r="O1000" s="10">
        <v>0</v>
      </c>
      <c r="P1000" s="12" t="e">
        <f>L1000-#REF!</f>
        <v>#REF!</v>
      </c>
    </row>
    <row r="1001" spans="1:16">
      <c r="A1001" s="266"/>
      <c r="B1001" s="266"/>
      <c r="C1001" s="9" t="s">
        <v>7</v>
      </c>
      <c r="D1001" s="10">
        <f t="shared" si="119"/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0</v>
      </c>
      <c r="L1001" s="15">
        <v>0</v>
      </c>
      <c r="M1001" s="10">
        <v>0</v>
      </c>
      <c r="N1001" s="10">
        <v>0</v>
      </c>
      <c r="O1001" s="10">
        <v>0</v>
      </c>
      <c r="P1001" s="12" t="e">
        <f>L1001-#REF!</f>
        <v>#REF!</v>
      </c>
    </row>
    <row r="1002" spans="1:16" ht="24">
      <c r="A1002" s="266"/>
      <c r="B1002" s="266"/>
      <c r="C1002" s="9" t="s">
        <v>8</v>
      </c>
      <c r="D1002" s="10">
        <f t="shared" si="119"/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5">
        <v>0</v>
      </c>
      <c r="M1002" s="10">
        <v>0</v>
      </c>
      <c r="N1002" s="10">
        <v>0</v>
      </c>
      <c r="O1002" s="10">
        <v>0</v>
      </c>
      <c r="P1002" s="12" t="e">
        <f>L1002-#REF!</f>
        <v>#REF!</v>
      </c>
    </row>
    <row r="1003" spans="1:16" ht="24">
      <c r="A1003" s="266"/>
      <c r="B1003" s="266"/>
      <c r="C1003" s="9" t="s">
        <v>9</v>
      </c>
      <c r="D1003" s="10">
        <f t="shared" si="119"/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5">
        <v>0</v>
      </c>
      <c r="M1003" s="10">
        <v>0</v>
      </c>
      <c r="N1003" s="10">
        <v>0</v>
      </c>
      <c r="O1003" s="10">
        <v>0</v>
      </c>
      <c r="P1003" s="12" t="e">
        <f>L1003-#REF!</f>
        <v>#REF!</v>
      </c>
    </row>
    <row r="1004" spans="1:16" ht="36">
      <c r="A1004" s="266"/>
      <c r="B1004" s="266"/>
      <c r="C1004" s="9" t="s">
        <v>10</v>
      </c>
      <c r="D1004" s="10">
        <f t="shared" si="119"/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5">
        <v>0</v>
      </c>
      <c r="M1004" s="10">
        <v>0</v>
      </c>
      <c r="N1004" s="10">
        <v>0</v>
      </c>
      <c r="O1004" s="10">
        <v>0</v>
      </c>
      <c r="P1004" s="12" t="e">
        <f>L1004-#REF!</f>
        <v>#REF!</v>
      </c>
    </row>
    <row r="1005" spans="1:16">
      <c r="A1005" s="9"/>
      <c r="B1005" s="9"/>
      <c r="C1005" s="9"/>
      <c r="D1005" s="10">
        <f t="shared" si="119"/>
        <v>0</v>
      </c>
      <c r="E1005" s="10"/>
      <c r="F1005" s="10"/>
      <c r="G1005" s="10"/>
      <c r="H1005" s="10"/>
      <c r="I1005" s="10"/>
      <c r="J1005" s="10"/>
      <c r="K1005" s="10"/>
      <c r="L1005" s="15"/>
      <c r="M1005" s="10"/>
      <c r="N1005" s="10"/>
      <c r="O1005" s="10"/>
      <c r="P1005" s="12" t="e">
        <f>L1005-#REF!</f>
        <v>#REF!</v>
      </c>
    </row>
    <row r="1006" spans="1:16" ht="15" customHeight="1">
      <c r="A1006" s="263" t="s">
        <v>161</v>
      </c>
      <c r="B1006" s="263" t="s">
        <v>162</v>
      </c>
      <c r="C1006" s="9" t="s">
        <v>6</v>
      </c>
      <c r="D1006" s="10">
        <f t="shared" si="119"/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5">
        <v>0</v>
      </c>
      <c r="M1006" s="10">
        <v>0</v>
      </c>
      <c r="N1006" s="10">
        <v>0</v>
      </c>
      <c r="O1006" s="10">
        <v>0</v>
      </c>
      <c r="P1006" s="12" t="e">
        <f>L1006-#REF!</f>
        <v>#REF!</v>
      </c>
    </row>
    <row r="1007" spans="1:16">
      <c r="A1007" s="263"/>
      <c r="B1007" s="263"/>
      <c r="C1007" s="9" t="s">
        <v>7</v>
      </c>
      <c r="D1007" s="10">
        <f t="shared" si="119"/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5">
        <v>0</v>
      </c>
      <c r="M1007" s="10">
        <v>0</v>
      </c>
      <c r="N1007" s="10">
        <v>0</v>
      </c>
      <c r="O1007" s="10">
        <v>0</v>
      </c>
      <c r="P1007" s="12" t="e">
        <f>L1007-#REF!</f>
        <v>#REF!</v>
      </c>
    </row>
    <row r="1008" spans="1:16" ht="24">
      <c r="A1008" s="263"/>
      <c r="B1008" s="263"/>
      <c r="C1008" s="9" t="s">
        <v>8</v>
      </c>
      <c r="D1008" s="10">
        <f>SUM(E1008:O1008)</f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5">
        <v>0</v>
      </c>
      <c r="M1008" s="10">
        <v>0</v>
      </c>
      <c r="N1008" s="10">
        <v>0</v>
      </c>
      <c r="O1008" s="10">
        <v>0</v>
      </c>
      <c r="P1008" s="12" t="e">
        <f>L1008-#REF!</f>
        <v>#REF!</v>
      </c>
    </row>
    <row r="1009" spans="1:16" ht="24">
      <c r="A1009" s="263"/>
      <c r="B1009" s="263"/>
      <c r="C1009" s="9" t="s">
        <v>9</v>
      </c>
      <c r="D1009" s="10">
        <f>SUM(E1009:O1009)</f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5">
        <v>0</v>
      </c>
      <c r="M1009" s="10">
        <v>0</v>
      </c>
      <c r="N1009" s="10">
        <v>0</v>
      </c>
      <c r="O1009" s="10">
        <v>0</v>
      </c>
      <c r="P1009" s="12" t="e">
        <f>L1009-#REF!</f>
        <v>#REF!</v>
      </c>
    </row>
    <row r="1010" spans="1:16" ht="36">
      <c r="A1010" s="263"/>
      <c r="B1010" s="263"/>
      <c r="C1010" s="9" t="s">
        <v>10</v>
      </c>
      <c r="D1010" s="10">
        <f>SUM(E1010:O1010)</f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5">
        <v>0</v>
      </c>
      <c r="M1010" s="10">
        <v>0</v>
      </c>
      <c r="N1010" s="10">
        <v>0</v>
      </c>
      <c r="O1010" s="10">
        <v>0</v>
      </c>
      <c r="P1010" s="12" t="e">
        <f>L1010-#REF!</f>
        <v>#REF!</v>
      </c>
    </row>
    <row r="1011" spans="1:16">
      <c r="A1011" s="263"/>
      <c r="B1011" s="263"/>
      <c r="C1011" s="5"/>
      <c r="D1011" s="10">
        <f>SUM(E1011:O1011)</f>
        <v>0</v>
      </c>
      <c r="E1011" s="5"/>
      <c r="F1011" s="5"/>
      <c r="G1011" s="5"/>
      <c r="H1011" s="5"/>
      <c r="I1011" s="5"/>
      <c r="J1011" s="5"/>
      <c r="K1011" s="5"/>
      <c r="L1011" s="18"/>
      <c r="M1011" s="5"/>
      <c r="N1011" s="5"/>
      <c r="O1011" s="5"/>
      <c r="P1011" s="12" t="e">
        <f>L1011-#REF!</f>
        <v>#REF!</v>
      </c>
    </row>
  </sheetData>
  <autoFilter ref="A3:D410"/>
  <mergeCells count="311">
    <mergeCell ref="B643:B647"/>
    <mergeCell ref="A625:A647"/>
    <mergeCell ref="A1000:A1004"/>
    <mergeCell ref="B1000:B1004"/>
    <mergeCell ref="A1006:A1011"/>
    <mergeCell ref="B1006:B1011"/>
    <mergeCell ref="A982:A986"/>
    <mergeCell ref="B982:B986"/>
    <mergeCell ref="A988:A992"/>
    <mergeCell ref="B988:B992"/>
    <mergeCell ref="A994:A998"/>
    <mergeCell ref="B994:B998"/>
    <mergeCell ref="A964:A968"/>
    <mergeCell ref="B964:B968"/>
    <mergeCell ref="A970:A974"/>
    <mergeCell ref="B970:B974"/>
    <mergeCell ref="A976:A980"/>
    <mergeCell ref="B976:B980"/>
    <mergeCell ref="A946:A950"/>
    <mergeCell ref="B946:B950"/>
    <mergeCell ref="A952:A956"/>
    <mergeCell ref="B952:B956"/>
    <mergeCell ref="A958:A962"/>
    <mergeCell ref="B958:B962"/>
    <mergeCell ref="A928:A932"/>
    <mergeCell ref="B928:B932"/>
    <mergeCell ref="A934:A938"/>
    <mergeCell ref="B934:B938"/>
    <mergeCell ref="A940:A944"/>
    <mergeCell ref="B940:B944"/>
    <mergeCell ref="A910:A914"/>
    <mergeCell ref="B910:B914"/>
    <mergeCell ref="A916:A920"/>
    <mergeCell ref="B916:B920"/>
    <mergeCell ref="A922:A926"/>
    <mergeCell ref="B922:B926"/>
    <mergeCell ref="A892:A896"/>
    <mergeCell ref="B892:B896"/>
    <mergeCell ref="A898:A902"/>
    <mergeCell ref="B898:B902"/>
    <mergeCell ref="A904:A908"/>
    <mergeCell ref="B904:B908"/>
    <mergeCell ref="A873:A878"/>
    <mergeCell ref="B873:B878"/>
    <mergeCell ref="A879:O879"/>
    <mergeCell ref="A880:A884"/>
    <mergeCell ref="B880:B884"/>
    <mergeCell ref="A886:A890"/>
    <mergeCell ref="B886:B890"/>
    <mergeCell ref="A855:A859"/>
    <mergeCell ref="B855:B859"/>
    <mergeCell ref="A861:A865"/>
    <mergeCell ref="B861:B865"/>
    <mergeCell ref="A867:A871"/>
    <mergeCell ref="B867:B871"/>
    <mergeCell ref="A829:A847"/>
    <mergeCell ref="B829:B833"/>
    <mergeCell ref="B835:K835"/>
    <mergeCell ref="B836:B840"/>
    <mergeCell ref="B842:B847"/>
    <mergeCell ref="A849:A853"/>
    <mergeCell ref="B849:B853"/>
    <mergeCell ref="A811:A815"/>
    <mergeCell ref="B811:B815"/>
    <mergeCell ref="A817:A821"/>
    <mergeCell ref="B817:B821"/>
    <mergeCell ref="A823:A827"/>
    <mergeCell ref="B823:B827"/>
    <mergeCell ref="A792:A796"/>
    <mergeCell ref="B792:B796"/>
    <mergeCell ref="A798:A803"/>
    <mergeCell ref="B798:B803"/>
    <mergeCell ref="A804:O804"/>
    <mergeCell ref="A805:A809"/>
    <mergeCell ref="B805:B809"/>
    <mergeCell ref="A774:A778"/>
    <mergeCell ref="B774:B778"/>
    <mergeCell ref="A780:A784"/>
    <mergeCell ref="B780:B784"/>
    <mergeCell ref="A786:A790"/>
    <mergeCell ref="B786:B790"/>
    <mergeCell ref="A748:A752"/>
    <mergeCell ref="B748:B752"/>
    <mergeCell ref="A754:A772"/>
    <mergeCell ref="B754:B758"/>
    <mergeCell ref="B760:O760"/>
    <mergeCell ref="B762:B766"/>
    <mergeCell ref="B768:B772"/>
    <mergeCell ref="A730:A734"/>
    <mergeCell ref="B730:B734"/>
    <mergeCell ref="A736:A740"/>
    <mergeCell ref="B736:B740"/>
    <mergeCell ref="A742:A746"/>
    <mergeCell ref="B742:B746"/>
    <mergeCell ref="A698:A702"/>
    <mergeCell ref="B698:B702"/>
    <mergeCell ref="A704:A708"/>
    <mergeCell ref="B704:B708"/>
    <mergeCell ref="B710:B714"/>
    <mergeCell ref="A711:A729"/>
    <mergeCell ref="B716:O716"/>
    <mergeCell ref="B717:B721"/>
    <mergeCell ref="B724:B728"/>
    <mergeCell ref="A680:A685"/>
    <mergeCell ref="B680:B685"/>
    <mergeCell ref="A686:A691"/>
    <mergeCell ref="B686:B691"/>
    <mergeCell ref="A692:A696"/>
    <mergeCell ref="B692:B696"/>
    <mergeCell ref="A649:A653"/>
    <mergeCell ref="B649:B653"/>
    <mergeCell ref="A655:A659"/>
    <mergeCell ref="B655:B659"/>
    <mergeCell ref="A661:A678"/>
    <mergeCell ref="B661:B665"/>
    <mergeCell ref="B667:O667"/>
    <mergeCell ref="B668:B672"/>
    <mergeCell ref="B674:B678"/>
    <mergeCell ref="A613:A617"/>
    <mergeCell ref="B613:B617"/>
    <mergeCell ref="A619:A623"/>
    <mergeCell ref="B619:B623"/>
    <mergeCell ref="B625:B629"/>
    <mergeCell ref="B632:B636"/>
    <mergeCell ref="B638:B642"/>
    <mergeCell ref="A595:A600"/>
    <mergeCell ref="B595:B600"/>
    <mergeCell ref="A601:A605"/>
    <mergeCell ref="B601:B605"/>
    <mergeCell ref="A607:A611"/>
    <mergeCell ref="B607:B611"/>
    <mergeCell ref="A577:A581"/>
    <mergeCell ref="B577:B581"/>
    <mergeCell ref="A583:A587"/>
    <mergeCell ref="B583:B587"/>
    <mergeCell ref="A589:A593"/>
    <mergeCell ref="B589:B593"/>
    <mergeCell ref="A559:A563"/>
    <mergeCell ref="B559:B563"/>
    <mergeCell ref="A565:A569"/>
    <mergeCell ref="B565:B569"/>
    <mergeCell ref="A571:A575"/>
    <mergeCell ref="B571:B575"/>
    <mergeCell ref="A541:A546"/>
    <mergeCell ref="B541:B546"/>
    <mergeCell ref="A547:A551"/>
    <mergeCell ref="B547:B551"/>
    <mergeCell ref="A553:A557"/>
    <mergeCell ref="B553:B557"/>
    <mergeCell ref="B517:B522"/>
    <mergeCell ref="A523:A528"/>
    <mergeCell ref="B523:B528"/>
    <mergeCell ref="A529:A533"/>
    <mergeCell ref="B529:B533"/>
    <mergeCell ref="A535:A539"/>
    <mergeCell ref="B535:B539"/>
    <mergeCell ref="A479:A483"/>
    <mergeCell ref="B479:B483"/>
    <mergeCell ref="A485:A489"/>
    <mergeCell ref="B485:B489"/>
    <mergeCell ref="A491:A522"/>
    <mergeCell ref="B491:B496"/>
    <mergeCell ref="B497:M497"/>
    <mergeCell ref="B498:B503"/>
    <mergeCell ref="B504:B508"/>
    <mergeCell ref="B510:B514"/>
    <mergeCell ref="A461:A465"/>
    <mergeCell ref="B461:B465"/>
    <mergeCell ref="A467:A471"/>
    <mergeCell ref="B467:B471"/>
    <mergeCell ref="A473:A477"/>
    <mergeCell ref="B473:B477"/>
    <mergeCell ref="A443:A447"/>
    <mergeCell ref="B443:B447"/>
    <mergeCell ref="A449:A453"/>
    <mergeCell ref="B449:B453"/>
    <mergeCell ref="A455:A459"/>
    <mergeCell ref="B455:B459"/>
    <mergeCell ref="A412:A429"/>
    <mergeCell ref="B412:B416"/>
    <mergeCell ref="B418:K418"/>
    <mergeCell ref="B419:B423"/>
    <mergeCell ref="B425:B429"/>
    <mergeCell ref="A437:A441"/>
    <mergeCell ref="B437:B441"/>
    <mergeCell ref="A373:A390"/>
    <mergeCell ref="B373:B377"/>
    <mergeCell ref="B379:K379"/>
    <mergeCell ref="B380:B384"/>
    <mergeCell ref="B386:B390"/>
    <mergeCell ref="A392:A410"/>
    <mergeCell ref="B392:B397"/>
    <mergeCell ref="B398:K398"/>
    <mergeCell ref="B399:B403"/>
    <mergeCell ref="B405:B410"/>
    <mergeCell ref="B431:B435"/>
    <mergeCell ref="A431:A435"/>
    <mergeCell ref="B348:B352"/>
    <mergeCell ref="A354:A371"/>
    <mergeCell ref="B354:B358"/>
    <mergeCell ref="B360:K360"/>
    <mergeCell ref="B361:B365"/>
    <mergeCell ref="B367:B371"/>
    <mergeCell ref="A310:A327"/>
    <mergeCell ref="B310:B314"/>
    <mergeCell ref="B316:K316"/>
    <mergeCell ref="B317:B321"/>
    <mergeCell ref="B323:B327"/>
    <mergeCell ref="A329:A352"/>
    <mergeCell ref="B329:B333"/>
    <mergeCell ref="B335:K335"/>
    <mergeCell ref="B336:B340"/>
    <mergeCell ref="B342:B346"/>
    <mergeCell ref="A273:A277"/>
    <mergeCell ref="B273:B277"/>
    <mergeCell ref="A279:A283"/>
    <mergeCell ref="B279:B283"/>
    <mergeCell ref="A285:A308"/>
    <mergeCell ref="B285:B290"/>
    <mergeCell ref="B291:K291"/>
    <mergeCell ref="B292:B296"/>
    <mergeCell ref="B298:B303"/>
    <mergeCell ref="B304:B308"/>
    <mergeCell ref="A255:A259"/>
    <mergeCell ref="B255:B259"/>
    <mergeCell ref="A261:A265"/>
    <mergeCell ref="B261:B265"/>
    <mergeCell ref="A267:A271"/>
    <mergeCell ref="B267:B271"/>
    <mergeCell ref="A237:A241"/>
    <mergeCell ref="B237:B241"/>
    <mergeCell ref="A243:A247"/>
    <mergeCell ref="B243:B247"/>
    <mergeCell ref="A249:A253"/>
    <mergeCell ref="B249:B253"/>
    <mergeCell ref="A219:A223"/>
    <mergeCell ref="B219:B223"/>
    <mergeCell ref="A225:A229"/>
    <mergeCell ref="B225:B229"/>
    <mergeCell ref="A231:A235"/>
    <mergeCell ref="B231:B235"/>
    <mergeCell ref="A201:A205"/>
    <mergeCell ref="B201:B205"/>
    <mergeCell ref="A207:A211"/>
    <mergeCell ref="B207:B211"/>
    <mergeCell ref="A213:A217"/>
    <mergeCell ref="B213:B217"/>
    <mergeCell ref="A183:A187"/>
    <mergeCell ref="B183:B187"/>
    <mergeCell ref="A189:A193"/>
    <mergeCell ref="B189:B193"/>
    <mergeCell ref="A195:A199"/>
    <mergeCell ref="B195:B199"/>
    <mergeCell ref="A165:A169"/>
    <mergeCell ref="B165:B169"/>
    <mergeCell ref="A171:A175"/>
    <mergeCell ref="B171:B175"/>
    <mergeCell ref="A177:A181"/>
    <mergeCell ref="B177:B181"/>
    <mergeCell ref="A147:A151"/>
    <mergeCell ref="B147:B151"/>
    <mergeCell ref="A153:A157"/>
    <mergeCell ref="B153:B157"/>
    <mergeCell ref="A159:A163"/>
    <mergeCell ref="B159:B163"/>
    <mergeCell ref="A129:A133"/>
    <mergeCell ref="B129:B133"/>
    <mergeCell ref="A135:A139"/>
    <mergeCell ref="B135:B139"/>
    <mergeCell ref="A141:A145"/>
    <mergeCell ref="B141:B145"/>
    <mergeCell ref="A117:A121"/>
    <mergeCell ref="B117:B121"/>
    <mergeCell ref="A123:A127"/>
    <mergeCell ref="B123:B127"/>
    <mergeCell ref="A93:A97"/>
    <mergeCell ref="B93:B97"/>
    <mergeCell ref="A99:A103"/>
    <mergeCell ref="B99:B103"/>
    <mergeCell ref="A105:A109"/>
    <mergeCell ref="B105:B109"/>
    <mergeCell ref="A87:A91"/>
    <mergeCell ref="B87:B91"/>
    <mergeCell ref="A57:A61"/>
    <mergeCell ref="B57:B61"/>
    <mergeCell ref="A63:A67"/>
    <mergeCell ref="B63:B67"/>
    <mergeCell ref="A69:A73"/>
    <mergeCell ref="B69:B73"/>
    <mergeCell ref="A111:A115"/>
    <mergeCell ref="B111:B115"/>
    <mergeCell ref="A51:A55"/>
    <mergeCell ref="B51:B55"/>
    <mergeCell ref="A3:A4"/>
    <mergeCell ref="B3:B4"/>
    <mergeCell ref="C3:C4"/>
    <mergeCell ref="A75:A79"/>
    <mergeCell ref="B75:B79"/>
    <mergeCell ref="A81:A85"/>
    <mergeCell ref="B81:B85"/>
    <mergeCell ref="A6:A50"/>
    <mergeCell ref="B45:B50"/>
    <mergeCell ref="D3:D4"/>
    <mergeCell ref="E3:O3"/>
    <mergeCell ref="B6:B11"/>
    <mergeCell ref="B13:K13"/>
    <mergeCell ref="B14:B19"/>
    <mergeCell ref="B21:B26"/>
    <mergeCell ref="B27:B32"/>
    <mergeCell ref="B33:B38"/>
    <mergeCell ref="B39:B44"/>
  </mergeCells>
  <hyperlinks>
    <hyperlink ref="A6" r:id="rId1" display="consultantplus://offline/ref=8BF8CDD31A17E62AEF4B15ADBC945F72F18874A005DD74C621BE8594F60417686500784CD2F56693E6C39B729B2B819200AFC6BFBEBA3F9DC6004014z7LAK"/>
    <hyperlink ref="A51" r:id="rId2" display="consultantplus://offline/ref=8BF8CDD31A17E62AEF4B15ADBC945F72F18874A005DC74C427BE8594F60417686500784CD2F56693E0C090759F2B819200AFC6BFBEBA3F9DC6004014z7LAK"/>
    <hyperlink ref="A87" r:id="rId3" display="consultantplus://offline/ref=8BF8CDD31A17E62AEF4B15ADBC945F72F18874A005DC74C427BE8594F60417686500784CD2F56693E0C0977F922B819200AFC6BFBEBA3F9DC6004014z7LAK"/>
    <hyperlink ref="A135" r:id="rId4" display="consultantplus://offline/ref=8BF8CDD31A17E62AEF4B15ADBC945F72F18874A005DC74C427BE8594F60417686500784CD2F56693E0C095719E2B819200AFC6BFBEBA3F9DC6004014z7LAK"/>
    <hyperlink ref="A171" r:id="rId5" display="consultantplus://offline/ref=8BF8CDD31A17E62AEF4B15ADBC945F72F18874A005DC74C427BE8594F60417686500784CD2F56693E0C09B76982B819200AFC6BFBEBA3F9DC6004014z7LAK"/>
    <hyperlink ref="A207" r:id="rId6" display="consultantplus://offline/ref=8BF8CDD31A17E62AEF4B15ADBC945F72F18874A005DC74C427BE8594F60417686500784CD2F56693E0C39B77932B819200AFC6BFBEBA3F9DC6004014z7LAK"/>
    <hyperlink ref="A243" r:id="rId7" display="consultantplus://offline/ref=8BF8CDD31A17E62AEF4B15ADBC945F72F18874A005DC74C427BE8594F60417686500784CD2F56693E0C190769E2B819200AFC6BFBEBA3F9DC6004014z7LAK"/>
    <hyperlink ref="A285" r:id="rId8" display="consultantplus://offline/ref=8BF8CDD31A17E62AEF4B15ADBC945F72F18874A005DC74C427BE8594F60417686500784CD2F56693E0C19677922B819200AFC6BFBEBA3F9DC6004014z7LAK"/>
    <hyperlink ref="A437" r:id="rId9" display="consultantplus://offline/ref=8BF8CDD31A17E62AEF4B15ADBC945F72F18874A005DC74C427BE8594F60417686500784CD2F56693E0C194729C2B819200AFC6BFBEBA3F9DC6004014z7LAK"/>
    <hyperlink ref="A461" r:id="rId10" display="consultantplus://offline/ref=8BF8CDD31A17E62AEF4B15ADBC945F72F18874A005DC74C427BE8594F60417686500784CD2F56693E0C19A769E2B819200AFC6BFBEBA3F9DC6004014z7LAK"/>
    <hyperlink ref="A491" r:id="rId11" display="consultantplus://offline/ref=8BF8CDD31A17E62AEF4B15ADBC945F72F18874A005DC74C427BE8594F60417686500784CD2F56693E6C497709F2B819200AFC6BFBEBA3F9DC6004014z7LAK"/>
    <hyperlink ref="A829" r:id="rId12" display="consultantplus://offline/ref=8BF8CDD31A17E62AEF4B15ADBC945F72F18874A005DC74C427BE8594F60417686500784CD2F56693E0C290779A2B819200AFC6BFBEBA3F9DC6004014z7LAK"/>
    <hyperlink ref="A928" r:id="rId13" display="consultantplus://offline/ref=8BF8CDD31A17E62AEF4B15ADBC945F72F18874A005DC74C427BE8594F60417686500784CD2F56693E0C29674932B819200AFC6BFBEBA3F9DC6004014z7LAK"/>
    <hyperlink ref="A940" r:id="rId14" display="consultantplus://offline/ref=8BF8CDD31A17E62AEF4B15ADBC945F72F18874A005DC74C427BE8594F60417686500784CD2F56693E0C2967E9C2B819200AFC6BFBEBA3F9DC6004014z7LAK"/>
  </hyperlinks>
  <pageMargins left="0.70866141732283472" right="0.15748031496062992" top="0.35433070866141736" bottom="0.35433070866141736" header="0.31496062992125984" footer="0.31496062992125984"/>
  <pageSetup paperSize="9" scale="41" fitToHeight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Приложение 5 (06.10.23 МИНЭКО)</vt:lpstr>
      <vt:lpstr>приложение 15</vt:lpstr>
      <vt:lpstr>приложение 16</vt:lpstr>
      <vt:lpstr>ВЕРНАЯ сентябрь с доп 2021</vt:lpstr>
      <vt:lpstr>ВЕРНАЯ на АВГУСТ с доп 2021</vt:lpstr>
      <vt:lpstr>ВЕРНАЯ на АВГУСТ+-30 млн</vt:lpstr>
      <vt:lpstr>ВЕРНАЯ на АВГУСТ</vt:lpstr>
      <vt:lpstr>'приложение 15'!Заголовки_для_печати</vt:lpstr>
      <vt:lpstr>'приложение 16'!Заголовки_для_печати</vt:lpstr>
      <vt:lpstr>'ВЕРНАЯ на АВГУСТ'!Область_печати</vt:lpstr>
      <vt:lpstr>'ВЕРНАЯ на АВГУСТ с доп 2021'!Область_печати</vt:lpstr>
      <vt:lpstr>'ВЕРНАЯ на АВГУСТ+-30 млн'!Область_печати</vt:lpstr>
      <vt:lpstr>'ВЕРНАЯ сентябрь с доп 2021'!Область_печати</vt:lpstr>
      <vt:lpstr>'приложение 15'!Область_печати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PonomarevaYV</dc:creator>
  <cp:lastModifiedBy>PonomarevaYV</cp:lastModifiedBy>
  <cp:lastPrinted>2026-03-19T05:50:41Z</cp:lastPrinted>
  <dcterms:created xsi:type="dcterms:W3CDTF">2021-07-06T08:22:20Z</dcterms:created>
  <dcterms:modified xsi:type="dcterms:W3CDTF">2026-03-19T10:34:59Z</dcterms:modified>
</cp:coreProperties>
</file>